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https://d.docs.live.net/3d4d60090f367f9c/www/2019/"/>
    </mc:Choice>
  </mc:AlternateContent>
  <xr:revisionPtr revIDLastSave="0" documentId="8_{6C3A1E46-148A-4290-B730-E6439C2A1020}" xr6:coauthVersionLast="44" xr6:coauthVersionMax="44" xr10:uidLastSave="{00000000-0000-0000-0000-000000000000}"/>
  <bookViews>
    <workbookView xWindow="-120" yWindow="-120" windowWidth="29040" windowHeight="15840" activeTab="1" xr2:uid="{0EDCA12B-FB0D-47A4-8F74-06B60CDD795D}"/>
  </bookViews>
  <sheets>
    <sheet name="Tenerife" sheetId="1" r:id="rId1"/>
    <sheet name=" Portugal 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8" i="3" l="1"/>
  <c r="J31" i="3" l="1"/>
  <c r="J30" i="3"/>
  <c r="L31" i="3" s="1"/>
  <c r="J27" i="3"/>
  <c r="J35" i="3" l="1"/>
  <c r="J21" i="3" l="1"/>
  <c r="J7" i="3"/>
  <c r="J34" i="3" s="1"/>
  <c r="J37" i="3" l="1"/>
  <c r="J22" i="3" l="1"/>
  <c r="J11" i="3"/>
  <c r="C11" i="3" l="1"/>
  <c r="C14" i="3"/>
  <c r="C15" i="3" s="1"/>
  <c r="C16" i="3" s="1"/>
  <c r="G25" i="3" l="1"/>
  <c r="K16" i="3" l="1"/>
  <c r="K21" i="3" l="1"/>
  <c r="K37" i="3" l="1"/>
  <c r="J40" i="3" l="1"/>
  <c r="J24" i="3" l="1"/>
  <c r="K41" i="3" l="1"/>
  <c r="J32" i="3"/>
  <c r="J33" i="3"/>
  <c r="K34" i="3" l="1"/>
  <c r="C21" i="3"/>
  <c r="C22" i="3" s="1"/>
  <c r="E7" i="3"/>
  <c r="E8" i="3" s="1"/>
  <c r="A7" i="3"/>
  <c r="A8" i="3" s="1"/>
  <c r="A9" i="3" s="1"/>
  <c r="A10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J39" i="3" l="1"/>
  <c r="J41" i="3" s="1"/>
  <c r="E9" i="3"/>
  <c r="E10" i="3" s="1"/>
  <c r="E12" i="3" s="1"/>
  <c r="E15" i="3" s="1"/>
  <c r="E18" i="3" s="1"/>
  <c r="E13" i="3" l="1"/>
  <c r="E16" i="3" s="1"/>
  <c r="E14" i="3"/>
  <c r="E17" i="3" s="1"/>
  <c r="A34" i="1" l="1"/>
  <c r="F26" i="1" l="1"/>
  <c r="D34" i="1" l="1"/>
  <c r="E35" i="1" l="1"/>
  <c r="F12" i="1" l="1"/>
  <c r="B34" i="1" l="1"/>
  <c r="E34" i="1" l="1"/>
  <c r="E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Karl Sauter</author>
  </authors>
  <commentList>
    <comment ref="K41" authorId="0" shapeId="0" xr:uid="{3D31C799-9FEA-4126-B642-297AC6CBE7B6}">
      <text>
        <r>
          <rPr>
            <b/>
            <sz val="12"/>
            <color indexed="81"/>
            <rFont val="Segoe UI"/>
            <family val="2"/>
          </rPr>
          <t>Budget Spain Portugal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<sst xmlns="http://schemas.openxmlformats.org/spreadsheetml/2006/main" count="200" uniqueCount="146">
  <si>
    <t xml:space="preserve"> </t>
  </si>
  <si>
    <t>FLIGHT</t>
  </si>
  <si>
    <t>CAR</t>
  </si>
  <si>
    <t>TOTAL</t>
  </si>
  <si>
    <t>Edelweiss</t>
  </si>
  <si>
    <t>03. - 14.11.18</t>
  </si>
  <si>
    <t>14. - 17.11.18</t>
  </si>
  <si>
    <t>LIVE</t>
  </si>
  <si>
    <t>03. - 17.11.18</t>
  </si>
  <si>
    <t>brussels</t>
  </si>
  <si>
    <t>12A + C</t>
  </si>
  <si>
    <t>11A + C</t>
  </si>
  <si>
    <t>19.10 - 03.11.18</t>
  </si>
  <si>
    <t>Paid</t>
  </si>
  <si>
    <t>Open</t>
  </si>
  <si>
    <t>HOTELs</t>
  </si>
  <si>
    <t>TENERIFFE  (Canary Islands)</t>
  </si>
  <si>
    <t>OUT of AFRICA</t>
  </si>
  <si>
    <t>17.11. - 12.01.19</t>
  </si>
  <si>
    <t>TENERIFE - GRAN CANARIA  03.11 -12.01.2019</t>
  </si>
  <si>
    <t>2018/19</t>
  </si>
  <si>
    <t xml:space="preserve">  Hotel Spa La Quinta Park Suites</t>
  </si>
  <si>
    <t xml:space="preserve">  Bicacarera, 21, </t>
  </si>
  <si>
    <t xml:space="preserve">  38390 Santa Úrsula, Spanien </t>
  </si>
  <si>
    <t xml:space="preserve">  Santa Barbara Golf &amp; Ocean Club</t>
  </si>
  <si>
    <t xml:space="preserve">  Avendida del Atlantico</t>
  </si>
  <si>
    <t xml:space="preserve">  Eating, Fuel &amp; Entertainment</t>
  </si>
  <si>
    <t xml:space="preserve">  ZURICH</t>
  </si>
  <si>
    <t xml:space="preserve">  ZRH - BRU</t>
  </si>
  <si>
    <t xml:space="preserve">  BRU -ACC</t>
  </si>
  <si>
    <t xml:space="preserve"> 38620 San Miguel de Abona</t>
  </si>
  <si>
    <t xml:space="preserve">  Car Hire Budget   TFS Teneriffe (Bus Exit 6)</t>
  </si>
  <si>
    <t xml:space="preserve">  Bus at Exit 6 to Granadilla</t>
  </si>
  <si>
    <t xml:space="preserve">  ACC - BRU</t>
  </si>
  <si>
    <t xml:space="preserve">  BRU - ZRH</t>
  </si>
  <si>
    <r>
      <t xml:space="preserve">  ZRH - TFS         </t>
    </r>
    <r>
      <rPr>
        <sz val="11"/>
        <color theme="7" tint="-0.499984740745262"/>
        <rFont val="Calibri"/>
        <family val="2"/>
        <scheme val="minor"/>
      </rPr>
      <t>WK214  / LX8214</t>
    </r>
  </si>
  <si>
    <r>
      <t xml:space="preserve">  TFS - ZRH        </t>
    </r>
    <r>
      <rPr>
        <sz val="11"/>
        <color theme="7" tint="-0.499984740745262"/>
        <rFont val="Calibri"/>
        <family val="2"/>
        <scheme val="minor"/>
      </rPr>
      <t xml:space="preserve"> WK215 / LX8215</t>
    </r>
  </si>
  <si>
    <t>Orlando</t>
  </si>
  <si>
    <t>Renault Capture</t>
  </si>
  <si>
    <t>16:00 / 15:00</t>
  </si>
  <si>
    <t>Zürich</t>
  </si>
  <si>
    <t>Madrid</t>
  </si>
  <si>
    <t>Granada</t>
  </si>
  <si>
    <t>Lissabon</t>
  </si>
  <si>
    <t>Porto</t>
  </si>
  <si>
    <t>Salamanca</t>
  </si>
  <si>
    <t>FROM</t>
  </si>
  <si>
    <t xml:space="preserve">TO </t>
  </si>
  <si>
    <t>DATE</t>
  </si>
  <si>
    <t>TIME</t>
  </si>
  <si>
    <t>KM</t>
  </si>
  <si>
    <t>HOTEL</t>
  </si>
  <si>
    <t>CHF</t>
  </si>
  <si>
    <t>Car Hire Madrid</t>
  </si>
  <si>
    <t>Air Tickets</t>
  </si>
  <si>
    <r>
      <rPr>
        <b/>
        <sz val="12"/>
        <color theme="1"/>
        <rFont val="Calibri"/>
        <family val="2"/>
        <scheme val="minor"/>
      </rPr>
      <t>Hotel Rua Salamanca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Sanchez Barbero, 11, 37002 Salamanca,  +34 923 27 22 72</t>
    </r>
  </si>
  <si>
    <t>Tel.</t>
  </si>
  <si>
    <r>
      <rPr>
        <b/>
        <sz val="12"/>
        <color theme="1"/>
        <rFont val="Calibri"/>
        <family val="2"/>
        <scheme val="minor"/>
      </rPr>
      <t>Hotel Miau,</t>
    </r>
    <r>
      <rPr>
        <sz val="12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Del Príncipe, 26, 28012 Madrid,  </t>
    </r>
  </si>
  <si>
    <t>+34 913 69 71 20</t>
  </si>
  <si>
    <t>+34 923 27 22 72</t>
  </si>
  <si>
    <t>11:50 - 14:15</t>
  </si>
  <si>
    <t>15:40 - 18:00</t>
  </si>
  <si>
    <t>Sunday</t>
  </si>
  <si>
    <t>Monday</t>
  </si>
  <si>
    <t>Thuesday</t>
  </si>
  <si>
    <t>Wednesday</t>
  </si>
  <si>
    <t>Thursday</t>
  </si>
  <si>
    <t>Friday</t>
  </si>
  <si>
    <t>Saturday</t>
  </si>
  <si>
    <r>
      <rPr>
        <b/>
        <sz val="12"/>
        <rFont val="Calibri"/>
        <family val="2"/>
        <scheme val="minor"/>
      </rPr>
      <t xml:space="preserve">Granada Five Senses Rooms &amp; Suites, </t>
    </r>
    <r>
      <rPr>
        <sz val="10"/>
        <rFont val="Calibri"/>
        <family val="2"/>
        <scheme val="minor"/>
      </rPr>
      <t>Gran Via de Colon 25, 18001 Granada</t>
    </r>
  </si>
  <si>
    <t>+34 958 28 54 64</t>
  </si>
  <si>
    <t>HOHO Bus</t>
  </si>
  <si>
    <t xml:space="preserve">Julia Travel </t>
  </si>
  <si>
    <t>+34 628 003 864</t>
  </si>
  <si>
    <r>
      <t xml:space="preserve">HOHO Bus </t>
    </r>
    <r>
      <rPr>
        <sz val="10"/>
        <rFont val="Calibri"/>
        <family val="2"/>
        <scheme val="minor"/>
      </rPr>
      <t xml:space="preserve"> (48 hours)</t>
    </r>
  </si>
  <si>
    <t>MasterCard</t>
  </si>
  <si>
    <r>
      <t>Fuel</t>
    </r>
    <r>
      <rPr>
        <sz val="11"/>
        <color theme="1"/>
        <rFont val="Calibri"/>
        <family val="2"/>
        <scheme val="minor"/>
      </rPr>
      <t xml:space="preserve"> CHF 1.64/l av.</t>
    </r>
  </si>
  <si>
    <t>CHF Total</t>
  </si>
  <si>
    <r>
      <t xml:space="preserve">SixT  (Rentalcars.com) </t>
    </r>
    <r>
      <rPr>
        <b/>
        <sz val="12"/>
        <color theme="4" tint="-0.249977111117893"/>
        <rFont val="Calibri"/>
        <family val="2"/>
        <scheme val="minor"/>
      </rPr>
      <t xml:space="preserve">Ref. 754 864 878    </t>
    </r>
  </si>
  <si>
    <t>HoHo Bus</t>
  </si>
  <si>
    <t>Seville</t>
  </si>
  <si>
    <t>The Nomad Hostel, Calle Italica 1, 41001 Sevilla</t>
  </si>
  <si>
    <t>+34 955 63 85 98</t>
  </si>
  <si>
    <t>Segovia</t>
  </si>
  <si>
    <t>09:00  - 13:00</t>
  </si>
  <si>
    <t>09:00  - 14:00</t>
  </si>
  <si>
    <r>
      <t xml:space="preserve">Pensao Praca Da Figueira, </t>
    </r>
    <r>
      <rPr>
        <sz val="12"/>
        <rFont val="Calibri"/>
        <family val="2"/>
        <scheme val="minor"/>
      </rPr>
      <t>Travess Nova De Sao Domingos 9 1100-372 Lissboa</t>
    </r>
  </si>
  <si>
    <t>04.10.2019</t>
  </si>
  <si>
    <t>05.10.2019</t>
  </si>
  <si>
    <t>06.10.2019</t>
  </si>
  <si>
    <t>07.10.2019</t>
  </si>
  <si>
    <t xml:space="preserve">IB3474  Check-In 13:30 </t>
  </si>
  <si>
    <r>
      <rPr>
        <b/>
        <sz val="11"/>
        <color theme="1"/>
        <rFont val="Calibri"/>
        <family val="2"/>
        <scheme val="minor"/>
      </rPr>
      <t>Hotel Don Felipe,</t>
    </r>
    <r>
      <rPr>
        <sz val="11"/>
        <color theme="1"/>
        <rFont val="Calibri"/>
        <family val="2"/>
        <scheme val="minor"/>
      </rPr>
      <t xml:space="preserve"> Daoiz,7  40001 Segovia</t>
    </r>
  </si>
  <si>
    <t>+34 921 46 60 95</t>
  </si>
  <si>
    <t>9:00 - 11:00</t>
  </si>
  <si>
    <t>CASH EURO</t>
  </si>
  <si>
    <r>
      <t>Granada</t>
    </r>
    <r>
      <rPr>
        <b/>
        <sz val="8"/>
        <rFont val="Calibri"/>
        <family val="2"/>
        <scheme val="minor"/>
      </rPr>
      <t xml:space="preserve"> (Alhambra)</t>
    </r>
  </si>
  <si>
    <t>Cathedral &amp; Alcazar</t>
  </si>
  <si>
    <t>Booked</t>
  </si>
  <si>
    <t>09:00 - 14:00</t>
  </si>
  <si>
    <t>09:00 - 11:30</t>
  </si>
  <si>
    <t>Madrid Airport</t>
  </si>
  <si>
    <t>Depot</t>
  </si>
  <si>
    <t>Viator Inc., Tours, etc.</t>
  </si>
  <si>
    <t>+351 282 771 110</t>
  </si>
  <si>
    <t>10:00 - 15:00</t>
  </si>
  <si>
    <t>Capela De Ossos</t>
  </si>
  <si>
    <t>HoHo</t>
  </si>
  <si>
    <t>Viator</t>
  </si>
  <si>
    <t>Kaution</t>
  </si>
  <si>
    <t>Kaution CHF 351.00</t>
  </si>
  <si>
    <t>50% MC</t>
  </si>
  <si>
    <r>
      <t xml:space="preserve">IB3477  /  R22LQ6  (IB)  </t>
    </r>
    <r>
      <rPr>
        <sz val="14"/>
        <color theme="1"/>
        <rFont val="Calibri"/>
        <family val="2"/>
        <scheme val="minor"/>
      </rPr>
      <t xml:space="preserve"> REUHGY</t>
    </r>
    <r>
      <rPr>
        <b/>
        <sz val="14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Ticket # 0753454230839</t>
    </r>
    <r>
      <rPr>
        <b/>
        <sz val="14"/>
        <color theme="1"/>
        <rFont val="Calibri"/>
        <family val="2"/>
        <scheme val="minor"/>
      </rPr>
      <t xml:space="preserve">    </t>
    </r>
    <r>
      <rPr>
        <b/>
        <sz val="16"/>
        <color theme="1"/>
        <rFont val="Calibri"/>
        <family val="2"/>
        <scheme val="minor"/>
      </rPr>
      <t>Check-In  10:00</t>
    </r>
  </si>
  <si>
    <t>Food , Drinks &amp; …</t>
  </si>
  <si>
    <r>
      <rPr>
        <b/>
        <sz val="11"/>
        <rFont val="Calibri"/>
        <family val="2"/>
        <scheme val="minor"/>
      </rPr>
      <t>Santa  Eulalia Hotel,</t>
    </r>
    <r>
      <rPr>
        <sz val="11"/>
        <rFont val="Calibri"/>
        <family val="2"/>
        <scheme val="minor"/>
      </rPr>
      <t xml:space="preserve"> Estrada De Sta Eulalia, 8200-269 Albufeira</t>
    </r>
  </si>
  <si>
    <t>Albufeira</t>
  </si>
  <si>
    <t>+ 351 289 541 101</t>
  </si>
  <si>
    <t>Gibraltar</t>
  </si>
  <si>
    <t>08:00 - 12:00</t>
  </si>
  <si>
    <r>
      <t>08:00</t>
    </r>
    <r>
      <rPr>
        <sz val="11"/>
        <rFont val="Calibri"/>
        <family val="2"/>
        <scheme val="minor"/>
      </rPr>
      <t xml:space="preserve"> - 12:00</t>
    </r>
  </si>
  <si>
    <r>
      <t xml:space="preserve">16:00 - </t>
    </r>
    <r>
      <rPr>
        <b/>
        <sz val="11"/>
        <rFont val="Calibri"/>
        <family val="2"/>
        <scheme val="minor"/>
      </rPr>
      <t>18:00</t>
    </r>
  </si>
  <si>
    <t xml:space="preserve">Europa Point </t>
  </si>
  <si>
    <t>08.10.2019                             25.10.2019</t>
  </si>
  <si>
    <t>ITINARY SPAIN - PORTUGAL  - SWISS</t>
  </si>
  <si>
    <t>13. - 21.09</t>
  </si>
  <si>
    <t>08. - 25.10</t>
  </si>
  <si>
    <t>Dollar</t>
  </si>
  <si>
    <t>Car Hire ZRH</t>
  </si>
  <si>
    <t>Booked / F</t>
  </si>
  <si>
    <t>Booked /F</t>
  </si>
  <si>
    <r>
      <rPr>
        <b/>
        <sz val="12"/>
        <color theme="1"/>
        <rFont val="Calibri"/>
        <family val="2"/>
        <scheme val="minor"/>
      </rPr>
      <t>Centenary Fontainhas Apartments</t>
    </r>
    <r>
      <rPr>
        <b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167, Uniao de Freguesias do Centro, Porto</t>
    </r>
  </si>
  <si>
    <t>+351 930 604 640</t>
  </si>
  <si>
    <r>
      <t xml:space="preserve">SixT  </t>
    </r>
    <r>
      <rPr>
        <sz val="12"/>
        <color theme="1"/>
        <rFont val="Calibri"/>
        <family val="2"/>
        <scheme val="minor"/>
      </rPr>
      <t xml:space="preserve">Ref. 754 864 878 /  </t>
    </r>
    <r>
      <rPr>
        <sz val="10"/>
        <color theme="1"/>
        <rFont val="Calibri"/>
        <family val="2"/>
        <scheme val="minor"/>
      </rPr>
      <t xml:space="preserve"> Citreon C4 Cactus Automat </t>
    </r>
  </si>
  <si>
    <r>
      <t xml:space="preserve">Iberia Airlines IB3477 / </t>
    </r>
    <r>
      <rPr>
        <sz val="10"/>
        <color theme="1"/>
        <rFont val="Calibri"/>
        <family val="2"/>
        <scheme val="minor"/>
      </rPr>
      <t>R22LQ6  (IB)   REUHGY   Ticket # 0753454230839 Check-In  10:00</t>
    </r>
  </si>
  <si>
    <t>09:00 - 18:00</t>
  </si>
  <si>
    <t>Yellow Bus / Praca da Figueira Belem, Yellow Boat Terreiro do Paco</t>
  </si>
  <si>
    <t>Yellow Bus / Praca da Liberdade</t>
  </si>
  <si>
    <t xml:space="preserve">EURO / day* 18  (- 650.00 Sept/Oct) </t>
  </si>
  <si>
    <t>Carflexi / CFE7227E / Opel Mokka  Deposit</t>
  </si>
  <si>
    <t>Carflexi / CF64B1F6 / Ford Fiesta    Deposit</t>
  </si>
  <si>
    <r>
      <rPr>
        <b/>
        <sz val="14"/>
        <color theme="1"/>
        <rFont val="Calibri"/>
        <family val="2"/>
        <scheme val="minor"/>
      </rPr>
      <t>CarFlexi</t>
    </r>
    <r>
      <rPr>
        <b/>
        <sz val="11"/>
        <color theme="1"/>
        <rFont val="Calibri"/>
        <family val="2"/>
        <scheme val="minor"/>
      </rPr>
      <t xml:space="preserve"> Airport ZRH</t>
    </r>
  </si>
  <si>
    <t>Travel Funds</t>
  </si>
  <si>
    <t>Card funds</t>
  </si>
  <si>
    <t>MasterCard Total</t>
  </si>
  <si>
    <t>Booked / KF</t>
  </si>
  <si>
    <r>
      <rPr>
        <b/>
        <sz val="14"/>
        <color theme="1"/>
        <rFont val="Calibri"/>
        <family val="2"/>
        <scheme val="minor"/>
      </rPr>
      <t xml:space="preserve">Dietikon </t>
    </r>
    <r>
      <rPr>
        <sz val="14"/>
        <color theme="1"/>
        <rFont val="Calibri"/>
        <family val="2"/>
        <scheme val="minor"/>
      </rPr>
      <t>Bahnhofstr.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</si>
</sst>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dd/mm/yyyy;@"/>
  </numFmts>
  <fonts count="5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sz val="9"/>
      <color rgb="FF707070"/>
      <name val="Segoe U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rgb="FF00B05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5" tint="0.7999816888943144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5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color indexed="81"/>
      <name val="Segoe UI"/>
      <family val="2"/>
    </font>
    <font>
      <b/>
      <sz val="12"/>
      <color indexed="81"/>
      <name val="Segoe UI"/>
      <family val="2"/>
    </font>
    <font>
      <sz val="12"/>
      <color theme="9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5F933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7">
    <border>
      <left/>
      <right/>
      <top/>
      <bottom/>
      <diagonal/>
    </border>
    <border>
      <left style="medium">
        <color theme="4" tint="0.3999755851924192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4" tint="-0.249977111117893"/>
      </left>
      <right style="medium">
        <color theme="4" tint="-0.249977111117893"/>
      </right>
      <top/>
      <bottom style="medium">
        <color theme="4" tint="-0.249977111117893"/>
      </bottom>
      <diagonal/>
    </border>
    <border>
      <left style="medium">
        <color theme="4" tint="-0.249977111117893"/>
      </left>
      <right style="thin">
        <color indexed="64"/>
      </right>
      <top/>
      <bottom style="thin">
        <color indexed="64"/>
      </bottom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249977111117893"/>
      </bottom>
      <diagonal/>
    </border>
    <border>
      <left style="thin">
        <color indexed="64"/>
      </left>
      <right/>
      <top/>
      <bottom style="medium">
        <color theme="4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8" tint="-0.249977111117893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 style="medium">
        <color theme="4" tint="-0.249977111117893"/>
      </left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7" tint="0.59999389629810485"/>
      </left>
      <right/>
      <top style="medium">
        <color theme="7" tint="0.59999389629810485"/>
      </top>
      <bottom/>
      <diagonal/>
    </border>
    <border>
      <left/>
      <right style="medium">
        <color theme="7" tint="0.59999389629810485"/>
      </right>
      <top style="medium">
        <color theme="7" tint="0.59999389629810485"/>
      </top>
      <bottom/>
      <diagonal/>
    </border>
    <border>
      <left style="medium">
        <color theme="7" tint="0.59999389629810485"/>
      </left>
      <right/>
      <top/>
      <bottom/>
      <diagonal/>
    </border>
    <border>
      <left/>
      <right style="medium">
        <color theme="7" tint="0.59999389629810485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theme="9" tint="-0.499984740745262"/>
      </left>
      <right/>
      <top style="hair">
        <color indexed="64"/>
      </top>
      <bottom style="hair">
        <color indexed="64"/>
      </bottom>
      <diagonal/>
    </border>
    <border>
      <left style="medium">
        <color theme="9" tint="-0.499984740745262"/>
      </left>
      <right/>
      <top style="hair">
        <color indexed="64"/>
      </top>
      <bottom style="medium">
        <color theme="9" tint="-0.499984740745262"/>
      </bottom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 style="medium">
        <color indexed="64"/>
      </bottom>
      <diagonal/>
    </border>
    <border>
      <left/>
      <right style="medium">
        <color indexed="64"/>
      </right>
      <top style="medium">
        <color rgb="FFFF0000"/>
      </top>
      <bottom style="medium">
        <color indexed="64"/>
      </bottom>
      <diagonal/>
    </border>
    <border>
      <left/>
      <right style="hair">
        <color indexed="64"/>
      </right>
      <top style="medium">
        <color rgb="FFFF0000"/>
      </top>
      <bottom/>
      <diagonal/>
    </border>
    <border>
      <left style="medium">
        <color rgb="FFFF0000"/>
      </left>
      <right/>
      <top style="hair">
        <color indexed="64"/>
      </top>
      <bottom style="hair">
        <color indexed="64"/>
      </bottom>
      <diagonal/>
    </border>
    <border>
      <left style="medium">
        <color rgb="FFFF0000"/>
      </left>
      <right/>
      <top style="hair">
        <color indexed="64"/>
      </top>
      <bottom/>
      <diagonal/>
    </border>
    <border>
      <left style="medium">
        <color rgb="FFFF0000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theme="7" tint="0.59999389629810485"/>
      </left>
      <right style="medium">
        <color theme="9" tint="-0.499984740745262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theme="9" tint="-0.499984740745262"/>
      </left>
      <right/>
      <top style="hair">
        <color indexed="64"/>
      </top>
      <bottom/>
      <diagonal/>
    </border>
    <border>
      <left style="medium">
        <color theme="9" tint="-0.499984740745262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9" tint="-0.249977111117893"/>
      </right>
      <top/>
      <bottom/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/>
      <right/>
      <top/>
      <bottom style="medium">
        <color rgb="FFFF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9" tint="-0.249977111117893"/>
      </left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thin">
        <color theme="9" tint="-0.249977111117893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thin">
        <color theme="9" tint="-0.249977111117893"/>
      </bottom>
      <diagonal/>
    </border>
    <border>
      <left/>
      <right style="medium">
        <color rgb="FF3D7B40"/>
      </right>
      <top style="medium">
        <color rgb="FF3D7B40"/>
      </top>
      <bottom style="medium">
        <color rgb="FF3D7B40"/>
      </bottom>
      <diagonal/>
    </border>
    <border>
      <left/>
      <right style="medium">
        <color theme="4" tint="0.59999389629810485"/>
      </right>
      <top style="medium">
        <color theme="4" tint="0.59999389629810485"/>
      </top>
      <bottom style="medium">
        <color theme="4" tint="0.59999389629810485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theme="9" tint="-0.249977111117893"/>
      </right>
      <top style="medium">
        <color theme="0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theme="9" tint="-0.249977111117893"/>
      </bottom>
      <diagonal/>
    </border>
    <border>
      <left style="medium">
        <color theme="1"/>
      </left>
      <right style="medium">
        <color theme="1"/>
      </right>
      <top style="medium">
        <color rgb="FFC00000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rgb="FFC00000"/>
      </bottom>
      <diagonal/>
    </border>
    <border>
      <left/>
      <right style="medium">
        <color theme="1"/>
      </right>
      <top style="medium">
        <color theme="1"/>
      </top>
      <bottom style="medium">
        <color rgb="FFFF0000"/>
      </bottom>
      <diagonal/>
    </border>
    <border>
      <left/>
      <right style="medium">
        <color theme="1"/>
      </right>
      <top style="medium">
        <color rgb="FFFF0000"/>
      </top>
      <bottom style="medium">
        <color theme="9" tint="-0.249977111117893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0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4" fontId="5" fillId="2" borderId="0" xfId="0" applyNumberFormat="1" applyFont="1" applyFill="1"/>
    <xf numFmtId="4" fontId="2" fillId="2" borderId="0" xfId="0" applyNumberFormat="1" applyFont="1" applyFill="1"/>
    <xf numFmtId="4" fontId="0" fillId="2" borderId="0" xfId="0" applyNumberFormat="1" applyFill="1"/>
    <xf numFmtId="0" fontId="0" fillId="2" borderId="0" xfId="0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1" fillId="2" borderId="1" xfId="0" applyFont="1" applyFill="1" applyBorder="1"/>
    <xf numFmtId="164" fontId="0" fillId="2" borderId="0" xfId="0" applyNumberFormat="1" applyFill="1" applyAlignment="1">
      <alignment horizontal="center"/>
    </xf>
    <xf numFmtId="0" fontId="12" fillId="2" borderId="0" xfId="0" applyFont="1" applyFill="1" applyAlignment="1">
      <alignment horizontal="center"/>
    </xf>
    <xf numFmtId="20" fontId="0" fillId="2" borderId="0" xfId="0" applyNumberFormat="1" applyFill="1" applyAlignment="1">
      <alignment horizontal="center"/>
    </xf>
    <xf numFmtId="4" fontId="8" fillId="5" borderId="0" xfId="0" applyNumberFormat="1" applyFont="1" applyFill="1"/>
    <xf numFmtId="4" fontId="13" fillId="2" borderId="0" xfId="0" applyNumberFormat="1" applyFont="1" applyFill="1"/>
    <xf numFmtId="0" fontId="13" fillId="2" borderId="0" xfId="0" applyFont="1" applyFill="1" applyAlignment="1">
      <alignment horizontal="center" vertical="center"/>
    </xf>
    <xf numFmtId="1" fontId="13" fillId="2" borderId="0" xfId="0" applyNumberFormat="1" applyFont="1" applyFill="1" applyAlignment="1">
      <alignment horizontal="center"/>
    </xf>
    <xf numFmtId="4" fontId="13" fillId="2" borderId="0" xfId="0" applyNumberFormat="1" applyFont="1" applyFill="1" applyAlignment="1">
      <alignment horizontal="center"/>
    </xf>
    <xf numFmtId="4" fontId="17" fillId="2" borderId="0" xfId="0" applyNumberFormat="1" applyFont="1" applyFill="1"/>
    <xf numFmtId="4" fontId="18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4" fontId="20" fillId="2" borderId="0" xfId="0" applyNumberFormat="1" applyFont="1" applyFill="1"/>
    <xf numFmtId="4" fontId="8" fillId="8" borderId="2" xfId="0" applyNumberFormat="1" applyFont="1" applyFill="1" applyBorder="1"/>
    <xf numFmtId="4" fontId="11" fillId="6" borderId="3" xfId="0" applyNumberFormat="1" applyFont="1" applyFill="1" applyBorder="1"/>
    <xf numFmtId="4" fontId="13" fillId="2" borderId="4" xfId="0" applyNumberFormat="1" applyFont="1" applyFill="1" applyBorder="1"/>
    <xf numFmtId="4" fontId="8" fillId="5" borderId="5" xfId="0" applyNumberFormat="1" applyFont="1" applyFill="1" applyBorder="1"/>
    <xf numFmtId="4" fontId="16" fillId="2" borderId="6" xfId="0" applyNumberFormat="1" applyFont="1" applyFill="1" applyBorder="1"/>
    <xf numFmtId="4" fontId="16" fillId="2" borderId="7" xfId="0" applyNumberFormat="1" applyFont="1" applyFill="1" applyBorder="1"/>
    <xf numFmtId="0" fontId="3" fillId="3" borderId="0" xfId="0" applyFont="1" applyFill="1"/>
    <xf numFmtId="0" fontId="1" fillId="4" borderId="0" xfId="0" applyFont="1" applyFill="1"/>
    <xf numFmtId="4" fontId="14" fillId="2" borderId="0" xfId="0" applyNumberFormat="1" applyFont="1" applyFill="1"/>
    <xf numFmtId="4" fontId="0" fillId="9" borderId="5" xfId="0" applyNumberFormat="1" applyFill="1" applyBorder="1"/>
    <xf numFmtId="0" fontId="1" fillId="3" borderId="9" xfId="0" applyFont="1" applyFill="1" applyBorder="1" applyAlignment="1">
      <alignment horizontal="center"/>
    </xf>
    <xf numFmtId="4" fontId="0" fillId="9" borderId="11" xfId="0" applyNumberForma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4" fontId="8" fillId="7" borderId="0" xfId="0" applyNumberFormat="1" applyFont="1" applyFill="1"/>
    <xf numFmtId="164" fontId="7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20" fontId="0" fillId="3" borderId="0" xfId="0" applyNumberFormat="1" applyFill="1" applyAlignment="1">
      <alignment horizontal="center"/>
    </xf>
    <xf numFmtId="4" fontId="0" fillId="3" borderId="0" xfId="0" applyNumberFormat="1" applyFill="1"/>
    <xf numFmtId="0" fontId="4" fillId="2" borderId="0" xfId="0" applyFont="1" applyFill="1"/>
    <xf numFmtId="0" fontId="6" fillId="2" borderId="0" xfId="0" applyFont="1" applyFill="1"/>
    <xf numFmtId="0" fontId="11" fillId="12" borderId="8" xfId="0" applyFont="1" applyFill="1" applyBorder="1" applyAlignment="1">
      <alignment horizontal="center"/>
    </xf>
    <xf numFmtId="0" fontId="21" fillId="11" borderId="10" xfId="0" applyFont="1" applyFill="1" applyBorder="1" applyAlignment="1">
      <alignment horizontal="center"/>
    </xf>
    <xf numFmtId="0" fontId="22" fillId="12" borderId="0" xfId="0" applyFont="1" applyFill="1" applyAlignment="1">
      <alignment horizontal="left"/>
    </xf>
    <xf numFmtId="0" fontId="9" fillId="12" borderId="0" xfId="0" applyFont="1" applyFill="1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0" fontId="1" fillId="10" borderId="0" xfId="0" applyFont="1" applyFill="1"/>
    <xf numFmtId="0" fontId="0" fillId="10" borderId="0" xfId="0" applyFill="1" applyAlignment="1">
      <alignment horizontal="center"/>
    </xf>
    <xf numFmtId="4" fontId="0" fillId="10" borderId="0" xfId="0" applyNumberFormat="1" applyFill="1"/>
    <xf numFmtId="0" fontId="3" fillId="10" borderId="0" xfId="0" applyFont="1" applyFill="1"/>
    <xf numFmtId="164" fontId="3" fillId="10" borderId="0" xfId="0" applyNumberFormat="1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20" fontId="0" fillId="10" borderId="0" xfId="0" applyNumberFormat="1" applyFill="1" applyAlignment="1">
      <alignment horizontal="center"/>
    </xf>
    <xf numFmtId="4" fontId="13" fillId="10" borderId="0" xfId="0" applyNumberFormat="1" applyFont="1" applyFill="1" applyAlignment="1">
      <alignment horizontal="center" vertical="center"/>
    </xf>
    <xf numFmtId="0" fontId="11" fillId="2" borderId="0" xfId="0" applyFont="1" applyFill="1"/>
    <xf numFmtId="0" fontId="23" fillId="2" borderId="0" xfId="0" applyFont="1" applyFill="1"/>
    <xf numFmtId="0" fontId="19" fillId="13" borderId="0" xfId="0" applyFont="1" applyFill="1"/>
    <xf numFmtId="4" fontId="19" fillId="5" borderId="0" xfId="0" applyNumberFormat="1" applyFont="1" applyFill="1"/>
    <xf numFmtId="4" fontId="24" fillId="2" borderId="6" xfId="0" applyNumberFormat="1" applyFont="1" applyFill="1" applyBorder="1"/>
    <xf numFmtId="0" fontId="25" fillId="16" borderId="0" xfId="0" applyFont="1" applyFill="1"/>
    <xf numFmtId="0" fontId="26" fillId="16" borderId="0" xfId="0" applyFont="1" applyFill="1"/>
    <xf numFmtId="0" fontId="27" fillId="16" borderId="0" xfId="0" applyFont="1" applyFill="1" applyAlignment="1">
      <alignment vertical="center"/>
    </xf>
    <xf numFmtId="20" fontId="0" fillId="10" borderId="13" xfId="0" applyNumberFormat="1" applyFill="1" applyBorder="1" applyAlignment="1">
      <alignment horizontal="center"/>
    </xf>
    <xf numFmtId="0" fontId="22" fillId="17" borderId="0" xfId="0" applyFont="1" applyFill="1" applyAlignment="1">
      <alignment horizontal="left"/>
    </xf>
    <xf numFmtId="0" fontId="19" fillId="13" borderId="0" xfId="0" applyFont="1" applyFill="1" applyAlignment="1">
      <alignment horizontal="center"/>
    </xf>
    <xf numFmtId="4" fontId="10" fillId="2" borderId="3" xfId="0" applyNumberFormat="1" applyFont="1" applyFill="1" applyBorder="1"/>
    <xf numFmtId="4" fontId="6" fillId="2" borderId="13" xfId="0" applyNumberFormat="1" applyFont="1" applyFill="1" applyBorder="1"/>
    <xf numFmtId="0" fontId="11" fillId="13" borderId="0" xfId="0" applyFont="1" applyFill="1" applyAlignment="1">
      <alignment horizontal="center"/>
    </xf>
    <xf numFmtId="164" fontId="13" fillId="16" borderId="0" xfId="0" applyNumberFormat="1" applyFont="1" applyFill="1" applyAlignment="1">
      <alignment horizontal="center"/>
    </xf>
    <xf numFmtId="0" fontId="28" fillId="16" borderId="0" xfId="0" applyFont="1" applyFill="1" applyAlignment="1">
      <alignment vertical="top"/>
    </xf>
    <xf numFmtId="0" fontId="0" fillId="0" borderId="0" xfId="0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1" fillId="2" borderId="1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18" borderId="8" xfId="0" applyFont="1" applyFill="1" applyBorder="1" applyAlignment="1">
      <alignment horizontal="center" vertical="center"/>
    </xf>
    <xf numFmtId="0" fontId="19" fillId="18" borderId="18" xfId="0" applyFont="1" applyFill="1" applyBorder="1" applyAlignment="1">
      <alignment horizontal="center" vertical="center"/>
    </xf>
    <xf numFmtId="0" fontId="11" fillId="18" borderId="18" xfId="0" applyFont="1" applyFill="1" applyBorder="1" applyAlignment="1">
      <alignment horizontal="center" vertical="center"/>
    </xf>
    <xf numFmtId="0" fontId="35" fillId="11" borderId="0" xfId="0" applyFont="1" applyFill="1" applyBorder="1"/>
    <xf numFmtId="165" fontId="13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4" fontId="6" fillId="20" borderId="0" xfId="0" applyNumberFormat="1" applyFont="1" applyFill="1" applyAlignment="1">
      <alignment horizontal="center"/>
    </xf>
    <xf numFmtId="0" fontId="19" fillId="18" borderId="19" xfId="0" applyFont="1" applyFill="1" applyBorder="1" applyAlignment="1">
      <alignment horizontal="center" vertical="center"/>
    </xf>
    <xf numFmtId="165" fontId="13" fillId="19" borderId="20" xfId="0" applyNumberFormat="1" applyFont="1" applyFill="1" applyBorder="1" applyAlignment="1">
      <alignment horizontal="center" vertical="center"/>
    </xf>
    <xf numFmtId="0" fontId="6" fillId="19" borderId="20" xfId="0" applyFont="1" applyFill="1" applyBorder="1" applyAlignment="1">
      <alignment horizontal="center"/>
    </xf>
    <xf numFmtId="0" fontId="8" fillId="0" borderId="0" xfId="0" applyFont="1"/>
    <xf numFmtId="0" fontId="6" fillId="0" borderId="24" xfId="0" applyFont="1" applyBorder="1" applyAlignment="1">
      <alignment horizontal="center"/>
    </xf>
    <xf numFmtId="0" fontId="32" fillId="19" borderId="20" xfId="0" applyFont="1" applyFill="1" applyBorder="1" applyAlignment="1">
      <alignment horizontal="center" vertical="center"/>
    </xf>
    <xf numFmtId="0" fontId="29" fillId="19" borderId="20" xfId="0" applyFont="1" applyFill="1" applyBorder="1" applyAlignment="1">
      <alignment vertical="center"/>
    </xf>
    <xf numFmtId="0" fontId="0" fillId="0" borderId="0" xfId="0" applyFont="1"/>
    <xf numFmtId="0" fontId="8" fillId="18" borderId="18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19" borderId="20" xfId="0" applyFont="1" applyFill="1" applyBorder="1" applyAlignment="1">
      <alignment horizontal="center" vertical="center"/>
    </xf>
    <xf numFmtId="20" fontId="0" fillId="0" borderId="22" xfId="0" applyNumberFormat="1" applyFont="1" applyBorder="1" applyAlignment="1">
      <alignment horizontal="center" vertical="center"/>
    </xf>
    <xf numFmtId="20" fontId="0" fillId="0" borderId="24" xfId="0" applyNumberFormat="1" applyFont="1" applyBorder="1" applyAlignment="1">
      <alignment horizontal="center" vertical="center"/>
    </xf>
    <xf numFmtId="20" fontId="0" fillId="0" borderId="20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11" borderId="20" xfId="0" applyFill="1" applyBorder="1" applyAlignment="1">
      <alignment vertical="center"/>
    </xf>
    <xf numFmtId="4" fontId="0" fillId="0" borderId="0" xfId="0" applyNumberFormat="1" applyAlignment="1">
      <alignment vertical="center"/>
    </xf>
    <xf numFmtId="4" fontId="19" fillId="7" borderId="20" xfId="0" applyNumberFormat="1" applyFont="1" applyFill="1" applyBorder="1" applyAlignment="1">
      <alignment vertical="center"/>
    </xf>
    <xf numFmtId="0" fontId="1" fillId="20" borderId="20" xfId="0" applyFont="1" applyFill="1" applyBorder="1" applyAlignment="1">
      <alignment vertical="center"/>
    </xf>
    <xf numFmtId="4" fontId="41" fillId="22" borderId="20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43" fillId="18" borderId="18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 applyAlignment="1">
      <alignment horizontal="center"/>
    </xf>
    <xf numFmtId="20" fontId="6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>
      <alignment vertical="center"/>
    </xf>
    <xf numFmtId="4" fontId="0" fillId="2" borderId="0" xfId="0" applyNumberFormat="1" applyFill="1" applyBorder="1"/>
    <xf numFmtId="0" fontId="13" fillId="11" borderId="20" xfId="0" applyFont="1" applyFill="1" applyBorder="1" applyAlignment="1">
      <alignment vertical="center"/>
    </xf>
    <xf numFmtId="0" fontId="34" fillId="19" borderId="20" xfId="0" applyFont="1" applyFill="1" applyBorder="1" applyAlignment="1">
      <alignment vertical="center"/>
    </xf>
    <xf numFmtId="20" fontId="0" fillId="19" borderId="20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/>
    <xf numFmtId="0" fontId="29" fillId="19" borderId="20" xfId="0" applyFont="1" applyFill="1" applyBorder="1" applyAlignment="1">
      <alignment horizontal="center" vertical="center"/>
    </xf>
    <xf numFmtId="49" fontId="35" fillId="11" borderId="0" xfId="0" applyNumberFormat="1" applyFont="1" applyFill="1" applyBorder="1" applyAlignment="1">
      <alignment horizontal="center" vertical="center"/>
    </xf>
    <xf numFmtId="0" fontId="29" fillId="19" borderId="22" xfId="0" applyFont="1" applyFill="1" applyBorder="1" applyAlignment="1">
      <alignment horizontal="center" vertical="center"/>
    </xf>
    <xf numFmtId="0" fontId="32" fillId="19" borderId="22" xfId="0" applyFont="1" applyFill="1" applyBorder="1" applyAlignment="1">
      <alignment horizontal="center" vertical="center"/>
    </xf>
    <xf numFmtId="0" fontId="0" fillId="19" borderId="22" xfId="0" applyFont="1" applyFill="1" applyBorder="1" applyAlignment="1">
      <alignment vertical="center"/>
    </xf>
    <xf numFmtId="0" fontId="29" fillId="19" borderId="24" xfId="0" applyFont="1" applyFill="1" applyBorder="1" applyAlignment="1">
      <alignment horizontal="center" vertical="center"/>
    </xf>
    <xf numFmtId="0" fontId="32" fillId="19" borderId="24" xfId="0" applyFont="1" applyFill="1" applyBorder="1" applyAlignment="1">
      <alignment horizontal="center" vertical="center"/>
    </xf>
    <xf numFmtId="0" fontId="0" fillId="19" borderId="24" xfId="0" applyFont="1" applyFill="1" applyBorder="1" applyAlignment="1">
      <alignment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0" xfId="0" applyFont="1" applyFill="1" applyBorder="1"/>
    <xf numFmtId="0" fontId="13" fillId="11" borderId="20" xfId="0" applyFont="1" applyFill="1" applyBorder="1"/>
    <xf numFmtId="0" fontId="6" fillId="0" borderId="23" xfId="0" applyFont="1" applyBorder="1" applyAlignment="1">
      <alignment horizontal="center"/>
    </xf>
    <xf numFmtId="0" fontId="29" fillId="19" borderId="24" xfId="0" applyFont="1" applyFill="1" applyBorder="1" applyAlignment="1">
      <alignment vertical="center"/>
    </xf>
    <xf numFmtId="0" fontId="35" fillId="11" borderId="20" xfId="0" applyFont="1" applyFill="1" applyBorder="1"/>
    <xf numFmtId="0" fontId="0" fillId="19" borderId="26" xfId="0" applyFill="1" applyBorder="1"/>
    <xf numFmtId="20" fontId="1" fillId="19" borderId="26" xfId="0" applyNumberFormat="1" applyFont="1" applyFill="1" applyBorder="1" applyAlignment="1">
      <alignment horizontal="center" vertical="center"/>
    </xf>
    <xf numFmtId="0" fontId="36" fillId="11" borderId="0" xfId="0" applyFont="1" applyFill="1" applyBorder="1" applyAlignment="1"/>
    <xf numFmtId="0" fontId="37" fillId="19" borderId="0" xfId="0" applyFont="1" applyFill="1" applyBorder="1" applyAlignment="1"/>
    <xf numFmtId="0" fontId="37" fillId="19" borderId="25" xfId="0" applyFont="1" applyFill="1" applyBorder="1" applyAlignment="1"/>
    <xf numFmtId="0" fontId="39" fillId="22" borderId="0" xfId="0" applyFont="1" applyFill="1" applyBorder="1" applyAlignment="1">
      <alignment horizontal="right" vertical="center"/>
    </xf>
    <xf numFmtId="0" fontId="8" fillId="7" borderId="31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0" fillId="23" borderId="36" xfId="0" applyFont="1" applyFill="1" applyBorder="1" applyAlignment="1">
      <alignment horizontal="center" vertical="center"/>
    </xf>
    <xf numFmtId="0" fontId="30" fillId="23" borderId="37" xfId="0" applyFont="1" applyFill="1" applyBorder="1" applyAlignment="1">
      <alignment horizontal="center" vertical="center"/>
    </xf>
    <xf numFmtId="0" fontId="42" fillId="21" borderId="32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2" fillId="0" borderId="32" xfId="0" applyFont="1" applyBorder="1" applyAlignment="1">
      <alignment vertical="center"/>
    </xf>
    <xf numFmtId="0" fontId="38" fillId="22" borderId="33" xfId="0" applyFont="1" applyFill="1" applyBorder="1" applyAlignment="1">
      <alignment vertical="center"/>
    </xf>
    <xf numFmtId="0" fontId="0" fillId="19" borderId="39" xfId="0" applyFill="1" applyBorder="1"/>
    <xf numFmtId="0" fontId="29" fillId="19" borderId="33" xfId="0" applyFont="1" applyFill="1" applyBorder="1" applyAlignment="1">
      <alignment vertical="center"/>
    </xf>
    <xf numFmtId="0" fontId="37" fillId="0" borderId="33" xfId="0" applyFont="1" applyBorder="1" applyAlignment="1">
      <alignment vertical="center"/>
    </xf>
    <xf numFmtId="0" fontId="37" fillId="2" borderId="33" xfId="0" applyFont="1" applyFill="1" applyBorder="1" applyAlignment="1">
      <alignment vertical="center"/>
    </xf>
    <xf numFmtId="0" fontId="37" fillId="0" borderId="40" xfId="0" applyFont="1" applyBorder="1" applyAlignment="1">
      <alignment vertical="center"/>
    </xf>
    <xf numFmtId="0" fontId="30" fillId="23" borderId="4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0" fillId="2" borderId="0" xfId="0" applyFill="1" applyBorder="1"/>
    <xf numFmtId="4" fontId="0" fillId="2" borderId="0" xfId="0" applyNumberFormat="1" applyFill="1" applyBorder="1" applyAlignment="1">
      <alignment vertical="center"/>
    </xf>
    <xf numFmtId="4" fontId="19" fillId="2" borderId="0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44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4" fontId="6" fillId="2" borderId="0" xfId="0" applyNumberFormat="1" applyFont="1" applyFill="1" applyBorder="1" applyAlignment="1">
      <alignment vertical="center"/>
    </xf>
    <xf numFmtId="20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165" fontId="1" fillId="19" borderId="20" xfId="0" applyNumberFormat="1" applyFont="1" applyFill="1" applyBorder="1" applyAlignment="1">
      <alignment horizontal="center" vertical="center"/>
    </xf>
    <xf numFmtId="49" fontId="32" fillId="11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30" fillId="2" borderId="0" xfId="0" applyFont="1" applyFill="1" applyBorder="1" applyAlignment="1">
      <alignment horizontal="center"/>
    </xf>
    <xf numFmtId="0" fontId="19" fillId="23" borderId="24" xfId="0" applyFont="1" applyFill="1" applyBorder="1" applyAlignment="1">
      <alignment vertical="center"/>
    </xf>
    <xf numFmtId="0" fontId="42" fillId="2" borderId="0" xfId="0" applyFont="1" applyFill="1" applyBorder="1" applyAlignment="1">
      <alignment horizontal="center" vertical="center"/>
    </xf>
    <xf numFmtId="0" fontId="0" fillId="0" borderId="0" xfId="0" applyBorder="1"/>
    <xf numFmtId="3" fontId="31" fillId="0" borderId="0" xfId="0" applyNumberFormat="1" applyFont="1" applyBorder="1" applyAlignment="1">
      <alignment horizontal="center" vertical="center"/>
    </xf>
    <xf numFmtId="4" fontId="32" fillId="19" borderId="20" xfId="0" applyNumberFormat="1" applyFont="1" applyFill="1" applyBorder="1" applyAlignment="1">
      <alignment vertical="center"/>
    </xf>
    <xf numFmtId="0" fontId="34" fillId="19" borderId="0" xfId="0" applyFont="1" applyFill="1" applyBorder="1" applyAlignment="1"/>
    <xf numFmtId="0" fontId="37" fillId="0" borderId="46" xfId="0" applyFont="1" applyBorder="1" applyAlignment="1">
      <alignment vertical="center"/>
    </xf>
    <xf numFmtId="0" fontId="34" fillId="0" borderId="47" xfId="0" applyFont="1" applyBorder="1" applyAlignment="1">
      <alignment vertical="center"/>
    </xf>
    <xf numFmtId="0" fontId="20" fillId="19" borderId="2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6" borderId="0" xfId="0" applyFont="1" applyFill="1" applyBorder="1" applyAlignment="1">
      <alignment horizontal="center" vertical="center"/>
    </xf>
    <xf numFmtId="0" fontId="0" fillId="5" borderId="48" xfId="0" applyFill="1" applyBorder="1"/>
    <xf numFmtId="4" fontId="49" fillId="5" borderId="49" xfId="0" applyNumberFormat="1" applyFont="1" applyFill="1" applyBorder="1"/>
    <xf numFmtId="3" fontId="31" fillId="19" borderId="0" xfId="0" applyNumberFormat="1" applyFont="1" applyFill="1" applyBorder="1" applyAlignment="1">
      <alignment horizontal="center" vertical="center"/>
    </xf>
    <xf numFmtId="0" fontId="13" fillId="19" borderId="0" xfId="0" applyFont="1" applyFill="1" applyBorder="1" applyAlignment="1">
      <alignment horizontal="center" vertical="center"/>
    </xf>
    <xf numFmtId="0" fontId="6" fillId="26" borderId="0" xfId="0" applyFont="1" applyFill="1" applyBorder="1" applyAlignment="1">
      <alignment horizontal="left" vertical="center"/>
    </xf>
    <xf numFmtId="20" fontId="6" fillId="19" borderId="0" xfId="0" applyNumberFormat="1" applyFont="1" applyFill="1" applyBorder="1" applyAlignment="1">
      <alignment horizontal="center" vertical="center"/>
    </xf>
    <xf numFmtId="0" fontId="37" fillId="2" borderId="21" xfId="0" applyFont="1" applyFill="1" applyBorder="1" applyAlignment="1"/>
    <xf numFmtId="0" fontId="30" fillId="23" borderId="50" xfId="0" applyFont="1" applyFill="1" applyBorder="1" applyAlignment="1">
      <alignment horizontal="center"/>
    </xf>
    <xf numFmtId="0" fontId="0" fillId="0" borderId="51" xfId="0" applyFont="1" applyBorder="1" applyAlignment="1">
      <alignment horizontal="center" vertical="center"/>
    </xf>
    <xf numFmtId="0" fontId="42" fillId="21" borderId="27" xfId="0" applyFont="1" applyFill="1" applyBorder="1" applyAlignment="1">
      <alignment horizontal="center" vertical="center"/>
    </xf>
    <xf numFmtId="165" fontId="6" fillId="19" borderId="52" xfId="0" applyNumberFormat="1" applyFont="1" applyFill="1" applyBorder="1" applyAlignment="1">
      <alignment vertical="top" wrapText="1"/>
    </xf>
    <xf numFmtId="165" fontId="6" fillId="19" borderId="53" xfId="0" applyNumberFormat="1" applyFont="1" applyFill="1" applyBorder="1" applyAlignment="1">
      <alignment horizontal="center" vertical="center" wrapText="1"/>
    </xf>
    <xf numFmtId="165" fontId="6" fillId="19" borderId="54" xfId="0" applyNumberFormat="1" applyFont="1" applyFill="1" applyBorder="1" applyAlignment="1">
      <alignment vertical="top" wrapText="1"/>
    </xf>
    <xf numFmtId="165" fontId="6" fillId="19" borderId="55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top"/>
    </xf>
    <xf numFmtId="3" fontId="6" fillId="0" borderId="0" xfId="0" applyNumberFormat="1" applyFont="1" applyBorder="1" applyAlignment="1">
      <alignment horizontal="left" vertical="top"/>
    </xf>
    <xf numFmtId="0" fontId="0" fillId="20" borderId="0" xfId="0" applyFill="1" applyAlignment="1">
      <alignment vertical="center"/>
    </xf>
    <xf numFmtId="0" fontId="0" fillId="27" borderId="17" xfId="0" applyFill="1" applyBorder="1"/>
    <xf numFmtId="4" fontId="31" fillId="2" borderId="0" xfId="0" applyNumberFormat="1" applyFont="1" applyFill="1" applyBorder="1" applyAlignment="1">
      <alignment vertical="center"/>
    </xf>
    <xf numFmtId="0" fontId="0" fillId="3" borderId="56" xfId="0" applyFill="1" applyBorder="1"/>
    <xf numFmtId="20" fontId="13" fillId="2" borderId="20" xfId="0" applyNumberFormat="1" applyFont="1" applyFill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65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3" fontId="31" fillId="2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37" fillId="2" borderId="0" xfId="0" applyFont="1" applyFill="1" applyBorder="1" applyAlignment="1">
      <alignment horizontal="left" vertical="center"/>
    </xf>
    <xf numFmtId="4" fontId="0" fillId="2" borderId="57" xfId="0" applyNumberFormat="1" applyFill="1" applyBorder="1"/>
    <xf numFmtId="0" fontId="46" fillId="2" borderId="23" xfId="0" applyFont="1" applyFill="1" applyBorder="1" applyAlignment="1"/>
    <xf numFmtId="0" fontId="1" fillId="11" borderId="24" xfId="0" applyFont="1" applyFill="1" applyBorder="1" applyAlignment="1">
      <alignment vertical="center"/>
    </xf>
    <xf numFmtId="0" fontId="13" fillId="0" borderId="32" xfId="0" applyFont="1" applyBorder="1" applyAlignment="1">
      <alignment horizontal="center" vertical="center"/>
    </xf>
    <xf numFmtId="0" fontId="35" fillId="11" borderId="58" xfId="0" applyFont="1" applyFill="1" applyBorder="1" applyAlignment="1">
      <alignment horizontal="center" vertical="center"/>
    </xf>
    <xf numFmtId="0" fontId="35" fillId="19" borderId="59" xfId="0" applyFont="1" applyFill="1" applyBorder="1" applyAlignment="1">
      <alignment horizontal="center" vertical="center"/>
    </xf>
    <xf numFmtId="49" fontId="13" fillId="11" borderId="58" xfId="0" applyNumberFormat="1" applyFont="1" applyFill="1" applyBorder="1" applyAlignment="1">
      <alignment horizontal="center" vertical="center"/>
    </xf>
    <xf numFmtId="49" fontId="35" fillId="19" borderId="58" xfId="0" applyNumberFormat="1" applyFont="1" applyFill="1" applyBorder="1" applyAlignment="1">
      <alignment horizontal="center" vertical="center"/>
    </xf>
    <xf numFmtId="0" fontId="13" fillId="11" borderId="58" xfId="0" applyFont="1" applyFill="1" applyBorder="1" applyAlignment="1">
      <alignment horizontal="center" vertical="center"/>
    </xf>
    <xf numFmtId="49" fontId="35" fillId="19" borderId="23" xfId="0" applyNumberFormat="1" applyFont="1" applyFill="1" applyBorder="1" applyAlignment="1">
      <alignment horizontal="center" vertical="center"/>
    </xf>
    <xf numFmtId="0" fontId="13" fillId="11" borderId="58" xfId="0" applyFont="1" applyFill="1" applyBorder="1"/>
    <xf numFmtId="49" fontId="35" fillId="19" borderId="43" xfId="0" applyNumberFormat="1" applyFont="1" applyFill="1" applyBorder="1" applyAlignment="1">
      <alignment horizontal="center" vertical="center"/>
    </xf>
    <xf numFmtId="4" fontId="11" fillId="7" borderId="60" xfId="0" applyNumberFormat="1" applyFont="1" applyFill="1" applyBorder="1"/>
    <xf numFmtId="0" fontId="13" fillId="19" borderId="57" xfId="0" applyFont="1" applyFill="1" applyBorder="1" applyAlignment="1">
      <alignment vertical="center"/>
    </xf>
    <xf numFmtId="0" fontId="34" fillId="2" borderId="20" xfId="0" applyFont="1" applyFill="1" applyBorder="1" applyAlignment="1">
      <alignment horizontal="left" vertical="top"/>
    </xf>
    <xf numFmtId="0" fontId="2" fillId="0" borderId="20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3" fillId="2" borderId="58" xfId="0" applyFont="1" applyFill="1" applyBorder="1" applyAlignment="1">
      <alignment horizontal="center" vertical="center"/>
    </xf>
    <xf numFmtId="49" fontId="13" fillId="0" borderId="58" xfId="0" applyNumberFormat="1" applyFont="1" applyBorder="1" applyAlignment="1">
      <alignment horizontal="center" vertical="center"/>
    </xf>
    <xf numFmtId="4" fontId="19" fillId="23" borderId="62" xfId="0" applyNumberFormat="1" applyFont="1" applyFill="1" applyBorder="1" applyAlignment="1">
      <alignment horizontal="right" vertical="center"/>
    </xf>
    <xf numFmtId="4" fontId="41" fillId="22" borderId="63" xfId="0" applyNumberFormat="1" applyFont="1" applyFill="1" applyBorder="1" applyAlignment="1">
      <alignment vertical="center"/>
    </xf>
    <xf numFmtId="4" fontId="32" fillId="19" borderId="63" xfId="0" applyNumberFormat="1" applyFont="1" applyFill="1" applyBorder="1" applyAlignment="1">
      <alignment vertical="center"/>
    </xf>
    <xf numFmtId="4" fontId="32" fillId="11" borderId="63" xfId="0" applyNumberFormat="1" applyFont="1" applyFill="1" applyBorder="1" applyAlignment="1">
      <alignment vertical="center"/>
    </xf>
    <xf numFmtId="4" fontId="1" fillId="19" borderId="63" xfId="0" applyNumberFormat="1" applyFont="1" applyFill="1" applyBorder="1" applyAlignment="1">
      <alignment vertical="center"/>
    </xf>
    <xf numFmtId="0" fontId="0" fillId="11" borderId="63" xfId="0" applyFill="1" applyBorder="1" applyAlignment="1">
      <alignment vertical="center"/>
    </xf>
    <xf numFmtId="2" fontId="32" fillId="11" borderId="63" xfId="0" applyNumberFormat="1" applyFont="1" applyFill="1" applyBorder="1" applyAlignment="1">
      <alignment vertical="center"/>
    </xf>
    <xf numFmtId="0" fontId="13" fillId="11" borderId="64" xfId="0" applyFont="1" applyFill="1" applyBorder="1"/>
    <xf numFmtId="4" fontId="6" fillId="4" borderId="65" xfId="0" applyNumberFormat="1" applyFont="1" applyFill="1" applyBorder="1" applyAlignment="1">
      <alignment vertical="center"/>
    </xf>
    <xf numFmtId="4" fontId="0" fillId="0" borderId="63" xfId="0" applyNumberFormat="1" applyBorder="1" applyAlignment="1">
      <alignment vertical="center"/>
    </xf>
    <xf numFmtId="0" fontId="0" fillId="2" borderId="63" xfId="0" applyFill="1" applyBorder="1" applyAlignment="1">
      <alignment vertical="center"/>
    </xf>
    <xf numFmtId="4" fontId="6" fillId="4" borderId="63" xfId="0" applyNumberFormat="1" applyFont="1" applyFill="1" applyBorder="1" applyAlignment="1">
      <alignment vertical="center"/>
    </xf>
    <xf numFmtId="4" fontId="6" fillId="22" borderId="66" xfId="0" applyNumberFormat="1" applyFont="1" applyFill="1" applyBorder="1" applyAlignment="1">
      <alignment vertical="center"/>
    </xf>
    <xf numFmtId="4" fontId="19" fillId="7" borderId="63" xfId="0" applyNumberFormat="1" applyFont="1" applyFill="1" applyBorder="1" applyAlignment="1">
      <alignment horizontal="right" vertical="center"/>
    </xf>
    <xf numFmtId="4" fontId="19" fillId="7" borderId="63" xfId="0" applyNumberFormat="1" applyFont="1" applyFill="1" applyBorder="1" applyAlignment="1">
      <alignment vertical="center"/>
    </xf>
    <xf numFmtId="4" fontId="29" fillId="25" borderId="63" xfId="0" applyNumberFormat="1" applyFont="1" applyFill="1" applyBorder="1" applyAlignment="1">
      <alignment vertical="center"/>
    </xf>
    <xf numFmtId="4" fontId="19" fillId="24" borderId="63" xfId="0" applyNumberFormat="1" applyFont="1" applyFill="1" applyBorder="1" applyAlignment="1">
      <alignment vertical="center"/>
    </xf>
    <xf numFmtId="4" fontId="19" fillId="24" borderId="67" xfId="0" applyNumberFormat="1" applyFont="1" applyFill="1" applyBorder="1" applyAlignment="1">
      <alignment vertical="center"/>
    </xf>
    <xf numFmtId="4" fontId="11" fillId="5" borderId="68" xfId="0" applyNumberFormat="1" applyFont="1" applyFill="1" applyBorder="1" applyAlignment="1">
      <alignment vertical="center"/>
    </xf>
    <xf numFmtId="4" fontId="34" fillId="16" borderId="70" xfId="0" applyNumberFormat="1" applyFont="1" applyFill="1" applyBorder="1" applyAlignment="1">
      <alignment vertical="center"/>
    </xf>
    <xf numFmtId="4" fontId="48" fillId="22" borderId="71" xfId="0" applyNumberFormat="1" applyFont="1" applyFill="1" applyBorder="1" applyAlignment="1">
      <alignment vertical="center"/>
    </xf>
    <xf numFmtId="4" fontId="22" fillId="5" borderId="72" xfId="0" applyNumberFormat="1" applyFont="1" applyFill="1" applyBorder="1" applyAlignment="1">
      <alignment vertical="center"/>
    </xf>
    <xf numFmtId="4" fontId="30" fillId="5" borderId="75" xfId="0" applyNumberFormat="1" applyFont="1" applyFill="1" applyBorder="1" applyAlignment="1">
      <alignment vertical="top"/>
    </xf>
    <xf numFmtId="0" fontId="2" fillId="16" borderId="61" xfId="0" applyFont="1" applyFill="1" applyBorder="1" applyAlignment="1">
      <alignment horizontal="left" vertical="center"/>
    </xf>
    <xf numFmtId="0" fontId="8" fillId="7" borderId="17" xfId="0" applyFont="1" applyFill="1" applyBorder="1"/>
    <xf numFmtId="0" fontId="0" fillId="28" borderId="17" xfId="0" applyFill="1" applyBorder="1"/>
    <xf numFmtId="4" fontId="14" fillId="2" borderId="73" xfId="0" applyNumberFormat="1" applyFont="1" applyFill="1" applyBorder="1" applyAlignment="1">
      <alignment vertical="top"/>
    </xf>
    <xf numFmtId="4" fontId="52" fillId="2" borderId="69" xfId="0" applyNumberFormat="1" applyFont="1" applyFill="1" applyBorder="1" applyAlignment="1">
      <alignment vertical="center"/>
    </xf>
    <xf numFmtId="4" fontId="53" fillId="2" borderId="74" xfId="0" applyNumberFormat="1" applyFont="1" applyFill="1" applyBorder="1" applyAlignment="1">
      <alignment vertical="center"/>
    </xf>
    <xf numFmtId="0" fontId="2" fillId="19" borderId="24" xfId="0" applyFont="1" applyFill="1" applyBorder="1" applyAlignment="1">
      <alignment vertical="center"/>
    </xf>
    <xf numFmtId="0" fontId="9" fillId="14" borderId="0" xfId="0" applyFont="1" applyFill="1" applyAlignment="1">
      <alignment horizontal="center" vertical="center"/>
    </xf>
    <xf numFmtId="0" fontId="23" fillId="14" borderId="0" xfId="0" applyFont="1" applyFill="1" applyAlignment="1">
      <alignment horizontal="center"/>
    </xf>
    <xf numFmtId="0" fontId="19" fillId="13" borderId="0" xfId="0" applyFont="1" applyFill="1" applyAlignment="1">
      <alignment horizontal="center" vertical="top"/>
    </xf>
    <xf numFmtId="0" fontId="33" fillId="14" borderId="0" xfId="0" applyFont="1" applyFill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165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3" fillId="20" borderId="0" xfId="0" applyNumberFormat="1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0" fontId="22" fillId="7" borderId="75" xfId="0" applyFont="1" applyFill="1" applyBorder="1" applyAlignment="1">
      <alignment horizontal="center" vertical="center"/>
    </xf>
    <xf numFmtId="0" fontId="22" fillId="7" borderId="76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6" fillId="19" borderId="38" xfId="0" applyNumberFormat="1" applyFont="1" applyFill="1" applyBorder="1" applyAlignment="1">
      <alignment horizontal="center" vertical="center"/>
    </xf>
    <xf numFmtId="165" fontId="6" fillId="19" borderId="25" xfId="0" applyNumberFormat="1" applyFont="1" applyFill="1" applyBorder="1" applyAlignment="1">
      <alignment horizontal="center" vertical="center"/>
    </xf>
    <xf numFmtId="165" fontId="6" fillId="19" borderId="28" xfId="0" applyNumberFormat="1" applyFont="1" applyFill="1" applyBorder="1" applyAlignment="1">
      <alignment horizontal="center" vertical="center"/>
    </xf>
    <xf numFmtId="0" fontId="35" fillId="19" borderId="0" xfId="0" applyFont="1" applyFill="1" applyBorder="1" applyAlignment="1">
      <alignment horizontal="left"/>
    </xf>
    <xf numFmtId="0" fontId="35" fillId="19" borderId="29" xfId="0" applyFont="1" applyFill="1" applyBorder="1" applyAlignment="1">
      <alignment horizontal="left"/>
    </xf>
    <xf numFmtId="0" fontId="35" fillId="19" borderId="0" xfId="0" applyFont="1" applyFill="1" applyBorder="1" applyAlignment="1">
      <alignment horizontal="center"/>
    </xf>
    <xf numFmtId="0" fontId="35" fillId="19" borderId="29" xfId="0" applyFont="1" applyFill="1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65" fontId="13" fillId="19" borderId="22" xfId="0" applyNumberFormat="1" applyFont="1" applyFill="1" applyBorder="1" applyAlignment="1">
      <alignment horizontal="center" vertical="center"/>
    </xf>
    <xf numFmtId="165" fontId="13" fillId="19" borderId="24" xfId="0" applyNumberFormat="1" applyFont="1" applyFill="1" applyBorder="1" applyAlignment="1">
      <alignment horizontal="center" vertical="center"/>
    </xf>
    <xf numFmtId="4" fontId="6" fillId="29" borderId="66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5F933F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9" Type="http://schemas.openxmlformats.org/officeDocument/2006/relationships/image" Target="http://cdn.rcstatic.com/images/car_images/new_images/renault/captur_lrg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70183</xdr:colOff>
      <xdr:row>14</xdr:row>
      <xdr:rowOff>27936</xdr:rowOff>
    </xdr:from>
    <xdr:to>
      <xdr:col>4</xdr:col>
      <xdr:colOff>476250</xdr:colOff>
      <xdr:row>19</xdr:row>
      <xdr:rowOff>51012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9EEDA58-04C2-469C-8FEB-63CFEEEA0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4008" y="3047361"/>
          <a:ext cx="1730042" cy="1061301"/>
        </a:xfrm>
        <a:prstGeom prst="rect">
          <a:avLst/>
        </a:prstGeom>
      </xdr:spPr>
    </xdr:pic>
    <xdr:clientData/>
  </xdr:twoCellAnchor>
  <xdr:twoCellAnchor editAs="oneCell">
    <xdr:from>
      <xdr:col>6</xdr:col>
      <xdr:colOff>243255</xdr:colOff>
      <xdr:row>17</xdr:row>
      <xdr:rowOff>181447</xdr:rowOff>
    </xdr:from>
    <xdr:to>
      <xdr:col>9</xdr:col>
      <xdr:colOff>256590</xdr:colOff>
      <xdr:row>23</xdr:row>
      <xdr:rowOff>1131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CF83905B-7A34-42ED-9E58-5213750F4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9305" y="3858097"/>
          <a:ext cx="1565910" cy="1057934"/>
        </a:xfrm>
        <a:prstGeom prst="rect">
          <a:avLst/>
        </a:prstGeom>
      </xdr:spPr>
    </xdr:pic>
    <xdr:clientData/>
  </xdr:twoCellAnchor>
  <xdr:twoCellAnchor editAs="oneCell">
    <xdr:from>
      <xdr:col>6</xdr:col>
      <xdr:colOff>243255</xdr:colOff>
      <xdr:row>23</xdr:row>
      <xdr:rowOff>84868</xdr:rowOff>
    </xdr:from>
    <xdr:to>
      <xdr:col>9</xdr:col>
      <xdr:colOff>281579</xdr:colOff>
      <xdr:row>28</xdr:row>
      <xdr:rowOff>37244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B05184B-2C6C-4B31-98A6-2C4122D8C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9305" y="4999768"/>
          <a:ext cx="1590899" cy="1057276"/>
        </a:xfrm>
        <a:prstGeom prst="rect">
          <a:avLst/>
        </a:prstGeom>
      </xdr:spPr>
    </xdr:pic>
    <xdr:clientData/>
  </xdr:twoCellAnchor>
  <xdr:twoCellAnchor editAs="oneCell">
    <xdr:from>
      <xdr:col>6</xdr:col>
      <xdr:colOff>243255</xdr:colOff>
      <xdr:row>14</xdr:row>
      <xdr:rowOff>6475</xdr:rowOff>
    </xdr:from>
    <xdr:to>
      <xdr:col>9</xdr:col>
      <xdr:colOff>266115</xdr:colOff>
      <xdr:row>17</xdr:row>
      <xdr:rowOff>97710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EE65C98A-13CA-433B-B6C0-3030F754E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9305" y="3035425"/>
          <a:ext cx="1575435" cy="738935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28574</xdr:colOff>
      <xdr:row>53</xdr:row>
      <xdr:rowOff>47625</xdr:rowOff>
    </xdr:from>
    <xdr:to>
      <xdr:col>15</xdr:col>
      <xdr:colOff>246798</xdr:colOff>
      <xdr:row>59</xdr:row>
      <xdr:rowOff>66675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DF2180-012C-4DCA-9642-FCFBA8AF0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3574" y="11487150"/>
          <a:ext cx="1742224" cy="1162050"/>
        </a:xfrm>
        <a:prstGeom prst="rect">
          <a:avLst/>
        </a:prstGeom>
      </xdr:spPr>
    </xdr:pic>
    <xdr:clientData/>
  </xdr:twoCellAnchor>
  <xdr:twoCellAnchor editAs="oneCell">
    <xdr:from>
      <xdr:col>6</xdr:col>
      <xdr:colOff>243255</xdr:colOff>
      <xdr:row>3</xdr:row>
      <xdr:rowOff>0</xdr:rowOff>
    </xdr:from>
    <xdr:to>
      <xdr:col>9</xdr:col>
      <xdr:colOff>273489</xdr:colOff>
      <xdr:row>6</xdr:row>
      <xdr:rowOff>28576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730D3CD7-9FF0-4217-ADCC-21572CA5A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9305" y="714375"/>
          <a:ext cx="1582809" cy="600076"/>
        </a:xfrm>
        <a:prstGeom prst="rect">
          <a:avLst/>
        </a:prstGeom>
      </xdr:spPr>
    </xdr:pic>
    <xdr:clientData/>
  </xdr:twoCellAnchor>
  <xdr:twoCellAnchor editAs="oneCell">
    <xdr:from>
      <xdr:col>6</xdr:col>
      <xdr:colOff>243255</xdr:colOff>
      <xdr:row>6</xdr:row>
      <xdr:rowOff>112313</xdr:rowOff>
    </xdr:from>
    <xdr:to>
      <xdr:col>9</xdr:col>
      <xdr:colOff>285750</xdr:colOff>
      <xdr:row>8</xdr:row>
      <xdr:rowOff>140887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5DE9F3F-7A66-47AD-B1F8-BFFE13F94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9305" y="1398188"/>
          <a:ext cx="1595070" cy="552449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2</xdr:row>
      <xdr:rowOff>9525</xdr:rowOff>
    </xdr:from>
    <xdr:to>
      <xdr:col>20</xdr:col>
      <xdr:colOff>760370</xdr:colOff>
      <xdr:row>31</xdr:row>
      <xdr:rowOff>104775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13943314-1184-4FB4-A969-97CA18D0E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533400"/>
          <a:ext cx="7380245" cy="616267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9</xdr:col>
      <xdr:colOff>219075</xdr:colOff>
      <xdr:row>28</xdr:row>
      <xdr:rowOff>76200</xdr:rowOff>
    </xdr:from>
    <xdr:to>
      <xdr:col>12</xdr:col>
      <xdr:colOff>66675</xdr:colOff>
      <xdr:row>31</xdr:row>
      <xdr:rowOff>38099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7F9711D-E93C-460E-92E7-02940D54040E}"/>
            </a:ext>
          </a:extLst>
        </xdr:cNvPr>
        <xdr:cNvSpPr/>
      </xdr:nvSpPr>
      <xdr:spPr>
        <a:xfrm>
          <a:off x="8267700" y="6096000"/>
          <a:ext cx="561975" cy="53339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 editAs="oneCell">
    <xdr:from>
      <xdr:col>2</xdr:col>
      <xdr:colOff>66674</xdr:colOff>
      <xdr:row>19</xdr:row>
      <xdr:rowOff>76200</xdr:rowOff>
    </xdr:from>
    <xdr:to>
      <xdr:col>4</xdr:col>
      <xdr:colOff>484923</xdr:colOff>
      <xdr:row>25</xdr:row>
      <xdr:rowOff>9525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E7D7A5E5-2492-427B-A90B-45ABE64B2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9" y="4133850"/>
          <a:ext cx="1742224" cy="1162050"/>
        </a:xfrm>
        <a:prstGeom prst="rect">
          <a:avLst/>
        </a:prstGeom>
      </xdr:spPr>
    </xdr:pic>
    <xdr:clientData/>
  </xdr:twoCellAnchor>
  <xdr:twoCellAnchor>
    <xdr:from>
      <xdr:col>6</xdr:col>
      <xdr:colOff>243255</xdr:colOff>
      <xdr:row>8</xdr:row>
      <xdr:rowOff>224624</xdr:rowOff>
    </xdr:from>
    <xdr:to>
      <xdr:col>9</xdr:col>
      <xdr:colOff>71805</xdr:colOff>
      <xdr:row>13</xdr:row>
      <xdr:rowOff>122763</xdr:rowOff>
    </xdr:to>
    <xdr:pic>
      <xdr:nvPicPr>
        <xdr:cNvPr id="17" name="Grafik 16" descr="Car">
          <a:extLst>
            <a:ext uri="{FF2B5EF4-FFF2-40B4-BE49-F238E27FC236}">
              <a16:creationId xmlns:a16="http://schemas.microsoft.com/office/drawing/2014/main" id="{99561DF1-CA97-48FA-BD45-EA478773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9305" y="2034374"/>
          <a:ext cx="1381125" cy="917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Schatten oben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3232-BEDF-4A17-88EA-7BFEF1FE6D65}">
  <sheetPr>
    <tabColor theme="1"/>
    <pageSetUpPr fitToPage="1"/>
  </sheetPr>
  <dimension ref="A1:Y68"/>
  <sheetViews>
    <sheetView showGridLines="0" topLeftCell="A2" zoomScaleNormal="100" zoomScaleSheetLayoutView="112" workbookViewId="0">
      <selection activeCell="B18" sqref="B18"/>
    </sheetView>
  </sheetViews>
  <sheetFormatPr baseColWidth="10" defaultRowHeight="15" x14ac:dyDescent="0.25"/>
  <cols>
    <col min="1" max="1" width="41.7109375" style="23" customWidth="1"/>
    <col min="2" max="2" width="17.28515625" style="3" customWidth="1"/>
    <col min="3" max="3" width="9.5703125" style="1" customWidth="1"/>
    <col min="4" max="4" width="10.28515625" customWidth="1"/>
    <col min="5" max="5" width="9.140625" customWidth="1"/>
    <col min="6" max="6" width="9.42578125" style="2" customWidth="1"/>
    <col min="7" max="7" width="6.28515625" customWidth="1"/>
    <col min="8" max="8" width="8" customWidth="1"/>
    <col min="9" max="9" width="9" customWidth="1"/>
    <col min="10" max="10" width="5.28515625" customWidth="1"/>
    <col min="11" max="11" width="1.28515625" customWidth="1"/>
    <col min="12" max="12" width="4.140625" customWidth="1"/>
    <col min="13" max="25" width="11.42578125" style="5"/>
  </cols>
  <sheetData>
    <row r="1" spans="1:11" x14ac:dyDescent="0.25">
      <c r="A1" s="22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6.25" customHeight="1" x14ac:dyDescent="0.25">
      <c r="A2" s="48" t="s">
        <v>17</v>
      </c>
      <c r="B2" s="49" t="s">
        <v>20</v>
      </c>
      <c r="C2" s="281" t="s">
        <v>16</v>
      </c>
      <c r="D2" s="281"/>
      <c r="E2" s="281"/>
      <c r="F2" s="281"/>
      <c r="G2" s="281"/>
      <c r="H2" s="281"/>
      <c r="I2" s="281"/>
      <c r="J2" s="281"/>
      <c r="K2" s="5"/>
    </row>
    <row r="3" spans="1:11" x14ac:dyDescent="0.25">
      <c r="A3" s="22"/>
      <c r="B3" s="9"/>
      <c r="C3" s="9"/>
      <c r="D3" s="9"/>
      <c r="E3" s="9"/>
      <c r="F3" s="8"/>
      <c r="G3" s="5"/>
      <c r="H3" s="5"/>
      <c r="I3" s="5"/>
      <c r="J3" s="5"/>
      <c r="K3" s="5"/>
    </row>
    <row r="4" spans="1:11" x14ac:dyDescent="0.25">
      <c r="A4" s="31" t="s">
        <v>33</v>
      </c>
      <c r="B4" s="39">
        <v>43391</v>
      </c>
      <c r="C4" s="40" t="s">
        <v>9</v>
      </c>
      <c r="D4" s="41">
        <v>0.92013888888888884</v>
      </c>
      <c r="E4" s="41">
        <v>0.27777777777777779</v>
      </c>
      <c r="F4" s="42"/>
      <c r="G4" s="5"/>
      <c r="H4" s="5"/>
      <c r="I4" s="5"/>
      <c r="J4" s="5"/>
      <c r="K4" s="5"/>
    </row>
    <row r="5" spans="1:11" x14ac:dyDescent="0.25">
      <c r="A5" s="31" t="s">
        <v>34</v>
      </c>
      <c r="B5" s="39">
        <v>43392</v>
      </c>
      <c r="C5" s="40" t="s">
        <v>9</v>
      </c>
      <c r="D5" s="41">
        <v>0.41319444444444442</v>
      </c>
      <c r="E5" s="41">
        <v>0.46875</v>
      </c>
      <c r="F5" s="42"/>
      <c r="G5" s="5"/>
      <c r="H5" s="5"/>
      <c r="I5" s="5"/>
      <c r="J5" s="5"/>
      <c r="K5" s="5"/>
    </row>
    <row r="6" spans="1:11" s="5" customFormat="1" x14ac:dyDescent="0.25">
      <c r="A6" s="22"/>
      <c r="B6" s="12"/>
      <c r="C6" s="13"/>
      <c r="D6" s="14"/>
      <c r="E6" s="14"/>
      <c r="F6" s="8"/>
    </row>
    <row r="7" spans="1:11" s="5" customFormat="1" ht="26.25" x14ac:dyDescent="0.4">
      <c r="A7" s="64" t="s">
        <v>27</v>
      </c>
      <c r="B7" s="65" t="s">
        <v>12</v>
      </c>
      <c r="C7" s="63"/>
      <c r="D7" s="63"/>
      <c r="E7" s="63"/>
      <c r="F7" s="63"/>
      <c r="G7" s="58"/>
    </row>
    <row r="8" spans="1:11" x14ac:dyDescent="0.25">
      <c r="A8" s="22"/>
      <c r="B8" s="9"/>
      <c r="C8" s="9"/>
      <c r="D8" s="9"/>
      <c r="E8" s="9"/>
      <c r="F8" s="8"/>
      <c r="G8" s="5"/>
      <c r="H8" s="5"/>
      <c r="I8" s="5"/>
      <c r="J8" s="5"/>
      <c r="K8" s="5"/>
    </row>
    <row r="9" spans="1:11" ht="18" x14ac:dyDescent="0.25">
      <c r="A9" s="282" t="s">
        <v>19</v>
      </c>
      <c r="B9" s="282"/>
      <c r="C9" s="282"/>
      <c r="D9" s="282"/>
      <c r="E9" s="282"/>
      <c r="F9" s="282"/>
      <c r="G9" s="59"/>
      <c r="H9" s="59"/>
      <c r="I9" s="59"/>
      <c r="J9" s="59"/>
      <c r="K9" s="5"/>
    </row>
    <row r="10" spans="1:11" ht="15.75" thickBot="1" x14ac:dyDescent="0.3">
      <c r="A10" s="50"/>
      <c r="B10" s="51"/>
      <c r="C10" s="51"/>
      <c r="D10" s="51"/>
      <c r="E10" s="51"/>
      <c r="F10" s="52"/>
      <c r="G10" s="5"/>
      <c r="H10" s="5"/>
      <c r="I10" s="5"/>
      <c r="J10" s="5"/>
      <c r="K10" s="5"/>
    </row>
    <row r="11" spans="1:11" ht="15.75" thickBot="1" x14ac:dyDescent="0.3">
      <c r="A11" s="53" t="s">
        <v>35</v>
      </c>
      <c r="B11" s="54">
        <v>43407</v>
      </c>
      <c r="C11" s="55" t="s">
        <v>4</v>
      </c>
      <c r="D11" s="66">
        <v>0.52777777777777779</v>
      </c>
      <c r="E11" s="56">
        <v>0.67708333333333337</v>
      </c>
      <c r="F11" s="57"/>
      <c r="G11" s="17" t="s">
        <v>10</v>
      </c>
      <c r="H11" s="16"/>
      <c r="J11" s="5"/>
      <c r="K11" s="5"/>
    </row>
    <row r="12" spans="1:11" ht="15.75" thickBot="1" x14ac:dyDescent="0.3">
      <c r="A12" s="53" t="s">
        <v>36</v>
      </c>
      <c r="B12" s="54">
        <v>43421</v>
      </c>
      <c r="C12" s="55" t="s">
        <v>4</v>
      </c>
      <c r="D12" s="66">
        <v>0.71180555555555547</v>
      </c>
      <c r="E12" s="56">
        <v>0.9375</v>
      </c>
      <c r="F12" s="61">
        <f>722.4 + 48</f>
        <v>770.4</v>
      </c>
      <c r="G12" s="17" t="s">
        <v>11</v>
      </c>
      <c r="H12" s="16"/>
      <c r="J12" s="5"/>
      <c r="K12" s="5"/>
    </row>
    <row r="13" spans="1:11" x14ac:dyDescent="0.25">
      <c r="A13" s="22"/>
      <c r="B13" s="12"/>
      <c r="C13" s="12"/>
      <c r="D13" s="9"/>
      <c r="E13" s="9"/>
      <c r="F13" s="8"/>
      <c r="G13" s="5"/>
      <c r="H13" s="5"/>
      <c r="I13" s="5"/>
      <c r="J13" s="5"/>
      <c r="K13" s="5"/>
    </row>
    <row r="14" spans="1:11" ht="15.75" x14ac:dyDescent="0.25">
      <c r="A14" s="60" t="s">
        <v>31</v>
      </c>
      <c r="B14" s="68" t="s">
        <v>8</v>
      </c>
      <c r="C14" s="71" t="s">
        <v>37</v>
      </c>
      <c r="D14" s="283" t="s">
        <v>38</v>
      </c>
      <c r="E14" s="283"/>
      <c r="F14" s="38">
        <v>330</v>
      </c>
      <c r="G14" s="5"/>
      <c r="H14" s="5"/>
      <c r="I14" s="5"/>
      <c r="J14" s="5"/>
      <c r="K14" s="5"/>
    </row>
    <row r="15" spans="1:11" x14ac:dyDescent="0.25">
      <c r="A15" s="73" t="s">
        <v>32</v>
      </c>
      <c r="B15" s="72" t="s">
        <v>39</v>
      </c>
      <c r="C15" s="12"/>
      <c r="D15" s="9"/>
      <c r="E15" s="9"/>
      <c r="F15" s="8"/>
      <c r="G15" s="5"/>
      <c r="H15" s="5"/>
      <c r="I15" s="5"/>
      <c r="J15" s="5"/>
      <c r="K15" s="5"/>
    </row>
    <row r="16" spans="1:11" ht="21" x14ac:dyDescent="0.35">
      <c r="A16" s="67" t="s">
        <v>21</v>
      </c>
      <c r="B16" s="10" t="s">
        <v>5</v>
      </c>
      <c r="C16" s="12"/>
      <c r="D16" s="9"/>
      <c r="E16" s="9"/>
      <c r="F16" s="61">
        <v>890</v>
      </c>
      <c r="G16" s="5"/>
      <c r="H16" s="5"/>
      <c r="I16" s="5"/>
      <c r="J16" s="5"/>
      <c r="K16" s="5"/>
    </row>
    <row r="17" spans="1:11" x14ac:dyDescent="0.25">
      <c r="A17" s="43" t="s">
        <v>22</v>
      </c>
      <c r="B17" s="9"/>
      <c r="C17" s="12"/>
      <c r="D17" s="9"/>
      <c r="E17" s="9"/>
      <c r="F17" s="8"/>
      <c r="G17" s="5"/>
      <c r="H17" s="5"/>
      <c r="I17" s="5"/>
      <c r="J17" s="5"/>
      <c r="K17" s="5"/>
    </row>
    <row r="18" spans="1:11" ht="15.75" x14ac:dyDescent="0.25">
      <c r="A18" s="44" t="s">
        <v>23</v>
      </c>
      <c r="B18" s="12"/>
      <c r="C18" s="12"/>
      <c r="D18" s="9"/>
      <c r="E18" s="9"/>
      <c r="F18" s="8"/>
      <c r="G18" s="5"/>
      <c r="H18" s="5"/>
      <c r="I18" s="5"/>
      <c r="J18" s="5"/>
      <c r="K18" s="5"/>
    </row>
    <row r="19" spans="1:11" x14ac:dyDescent="0.25">
      <c r="A19" s="22"/>
      <c r="B19" s="4"/>
      <c r="C19" s="9"/>
      <c r="D19" s="5"/>
      <c r="E19" s="5"/>
      <c r="F19" s="8"/>
      <c r="G19" s="5"/>
      <c r="H19" s="5"/>
      <c r="I19" s="5"/>
      <c r="J19" s="5"/>
      <c r="K19" s="5"/>
    </row>
    <row r="20" spans="1:11" x14ac:dyDescent="0.25">
      <c r="A20" s="22"/>
      <c r="B20" s="4"/>
      <c r="C20" s="9"/>
      <c r="D20" s="5"/>
      <c r="E20" s="5"/>
      <c r="F20" s="8"/>
      <c r="G20" s="5"/>
      <c r="H20" s="5"/>
      <c r="I20" s="5"/>
      <c r="J20" s="5"/>
      <c r="K20" s="5"/>
    </row>
    <row r="21" spans="1:11" ht="21" x14ac:dyDescent="0.35">
      <c r="A21" s="47" t="s">
        <v>24</v>
      </c>
      <c r="B21" s="10" t="s">
        <v>6</v>
      </c>
      <c r="C21" s="12"/>
      <c r="D21" s="9"/>
      <c r="E21" s="9"/>
      <c r="F21" s="38">
        <v>326</v>
      </c>
      <c r="G21" s="5"/>
      <c r="H21" s="5"/>
      <c r="I21" s="5"/>
      <c r="J21" s="5"/>
      <c r="K21" s="5"/>
    </row>
    <row r="22" spans="1:11" x14ac:dyDescent="0.25">
      <c r="A22" s="43" t="s">
        <v>25</v>
      </c>
      <c r="B22" s="12"/>
      <c r="C22" s="12"/>
      <c r="D22" s="9"/>
      <c r="E22" s="9"/>
      <c r="F22" s="8"/>
      <c r="G22" s="5"/>
      <c r="H22" s="5"/>
      <c r="I22" s="5"/>
      <c r="J22" s="5"/>
      <c r="K22" s="5"/>
    </row>
    <row r="23" spans="1:11" ht="15.75" x14ac:dyDescent="0.25">
      <c r="A23" s="44" t="s">
        <v>30</v>
      </c>
      <c r="B23" s="12"/>
      <c r="C23" s="12"/>
      <c r="D23" s="9"/>
      <c r="E23" s="9"/>
      <c r="F23" s="8" t="s">
        <v>0</v>
      </c>
      <c r="G23" s="5"/>
      <c r="H23" s="5"/>
      <c r="I23" s="8"/>
      <c r="J23" s="5"/>
      <c r="K23" s="5"/>
    </row>
    <row r="24" spans="1:11" x14ac:dyDescent="0.25">
      <c r="A24" s="22"/>
      <c r="B24" s="4"/>
      <c r="C24" s="9"/>
      <c r="D24" s="5"/>
      <c r="E24" s="5"/>
      <c r="F24" s="8"/>
      <c r="G24" s="5"/>
      <c r="H24" s="5"/>
      <c r="I24" s="8"/>
      <c r="J24" s="5"/>
      <c r="K24" s="5"/>
    </row>
    <row r="25" spans="1:11" s="5" customFormat="1" x14ac:dyDescent="0.25">
      <c r="A25" s="22"/>
      <c r="B25" s="18">
        <v>14</v>
      </c>
      <c r="C25" s="12"/>
      <c r="D25" s="9"/>
      <c r="E25" s="9"/>
      <c r="F25" s="8"/>
    </row>
    <row r="26" spans="1:11" s="5" customFormat="1" x14ac:dyDescent="0.25">
      <c r="A26" s="32" t="s">
        <v>26</v>
      </c>
      <c r="B26" s="19">
        <v>100</v>
      </c>
      <c r="C26" s="12"/>
      <c r="D26" s="9"/>
      <c r="E26" s="9"/>
      <c r="F26" s="38">
        <f>B25*B26</f>
        <v>1400</v>
      </c>
    </row>
    <row r="27" spans="1:11" s="5" customFormat="1" ht="15.75" x14ac:dyDescent="0.25">
      <c r="A27" s="22"/>
      <c r="B27" s="4"/>
      <c r="C27" s="9"/>
      <c r="F27" s="8"/>
      <c r="G27" s="21"/>
      <c r="H27" s="6"/>
      <c r="I27" s="8"/>
      <c r="J27" s="33"/>
    </row>
    <row r="28" spans="1:11" s="5" customFormat="1" ht="26.25" x14ac:dyDescent="0.4">
      <c r="A28" s="64" t="s">
        <v>27</v>
      </c>
      <c r="B28" s="65" t="s">
        <v>18</v>
      </c>
      <c r="C28" s="63"/>
      <c r="D28" s="63"/>
      <c r="E28" s="63"/>
      <c r="F28" s="63"/>
      <c r="G28" s="58"/>
      <c r="H28" s="8"/>
      <c r="I28" s="6"/>
      <c r="J28" s="8"/>
      <c r="K28" s="7"/>
    </row>
    <row r="29" spans="1:11" x14ac:dyDescent="0.25">
      <c r="A29" s="22"/>
      <c r="B29" s="4"/>
      <c r="C29" s="9"/>
      <c r="D29" s="5"/>
      <c r="E29" s="5"/>
      <c r="F29" s="8"/>
      <c r="G29" s="5"/>
      <c r="H29" s="8"/>
      <c r="I29" s="5"/>
      <c r="J29" s="5"/>
      <c r="K29" s="5"/>
    </row>
    <row r="30" spans="1:11" x14ac:dyDescent="0.25">
      <c r="A30" s="31" t="s">
        <v>28</v>
      </c>
      <c r="B30" s="39">
        <v>43477</v>
      </c>
      <c r="C30" s="40" t="s">
        <v>9</v>
      </c>
      <c r="D30" s="41">
        <v>0.29166666666666669</v>
      </c>
      <c r="E30" s="41">
        <v>0.375</v>
      </c>
      <c r="F30" s="42"/>
      <c r="G30" s="8"/>
      <c r="H30" s="8"/>
      <c r="I30" s="8"/>
      <c r="J30" s="8"/>
      <c r="K30" s="5"/>
    </row>
    <row r="31" spans="1:11" x14ac:dyDescent="0.25">
      <c r="A31" s="31" t="s">
        <v>29</v>
      </c>
      <c r="B31" s="39">
        <v>43477</v>
      </c>
      <c r="C31" s="40" t="s">
        <v>9</v>
      </c>
      <c r="D31" s="41">
        <v>0.45833333333333331</v>
      </c>
      <c r="E31" s="41">
        <v>0.66666666666666663</v>
      </c>
      <c r="F31" s="42"/>
      <c r="G31" s="8"/>
      <c r="H31" s="8"/>
      <c r="I31" s="8"/>
      <c r="J31" s="8"/>
      <c r="K31" s="5"/>
    </row>
    <row r="32" spans="1:11" ht="15.75" thickBot="1" x14ac:dyDescent="0.3">
      <c r="A32" s="22"/>
      <c r="B32" s="9" t="s">
        <v>0</v>
      </c>
      <c r="C32" s="9"/>
      <c r="D32" s="5"/>
      <c r="E32" s="5"/>
      <c r="F32" s="8"/>
      <c r="G32" s="5"/>
      <c r="H32" s="5"/>
      <c r="I32" s="5"/>
      <c r="J32" s="5"/>
      <c r="K32" s="5"/>
    </row>
    <row r="33" spans="1:11" ht="19.5" thickBot="1" x14ac:dyDescent="0.35">
      <c r="A33" s="45" t="s">
        <v>15</v>
      </c>
      <c r="B33" s="35" t="s">
        <v>1</v>
      </c>
      <c r="C33" s="46" t="s">
        <v>2</v>
      </c>
      <c r="D33" s="36" t="s">
        <v>7</v>
      </c>
      <c r="E33" s="37" t="s">
        <v>3</v>
      </c>
      <c r="F33" s="5"/>
      <c r="G33" s="5"/>
      <c r="H33" s="5"/>
      <c r="I33" s="5"/>
      <c r="J33" s="5"/>
      <c r="K33" s="5"/>
    </row>
    <row r="34" spans="1:11" ht="16.5" thickBot="1" x14ac:dyDescent="0.3">
      <c r="A34" s="27">
        <f>F16+F21</f>
        <v>1216</v>
      </c>
      <c r="B34" s="15">
        <f>F12</f>
        <v>770.4</v>
      </c>
      <c r="C34" s="25">
        <v>562.41</v>
      </c>
      <c r="D34" s="34">
        <f>B25*B26</f>
        <v>1400</v>
      </c>
      <c r="E34" s="70">
        <f>SUM(A34:D34)</f>
        <v>3948.81</v>
      </c>
      <c r="F34" s="5"/>
      <c r="G34" s="5"/>
      <c r="H34" s="5"/>
      <c r="I34" s="5"/>
      <c r="K34" s="5"/>
    </row>
    <row r="35" spans="1:11" ht="16.5" thickBot="1" x14ac:dyDescent="0.3">
      <c r="A35" s="28">
        <v>890</v>
      </c>
      <c r="B35" s="62">
        <v>770.4</v>
      </c>
      <c r="C35" s="29">
        <v>0</v>
      </c>
      <c r="D35" s="30">
        <v>0</v>
      </c>
      <c r="E35" s="69">
        <f>SUM(A35:D35)</f>
        <v>1660.4</v>
      </c>
      <c r="F35" s="20" t="s">
        <v>13</v>
      </c>
      <c r="G35" s="5"/>
      <c r="H35" s="5"/>
      <c r="I35" s="5"/>
      <c r="J35" s="5"/>
      <c r="K35" s="5"/>
    </row>
    <row r="36" spans="1:11" ht="16.5" thickBot="1" x14ac:dyDescent="0.3">
      <c r="A36" s="11"/>
      <c r="B36" s="12"/>
      <c r="C36" s="12"/>
      <c r="D36" s="9"/>
      <c r="E36" s="26">
        <f>E34-E35</f>
        <v>2288.41</v>
      </c>
      <c r="F36" s="24" t="s">
        <v>14</v>
      </c>
      <c r="G36" s="5"/>
      <c r="H36" s="5"/>
      <c r="I36" s="5"/>
      <c r="J36" s="5"/>
      <c r="K36" s="5"/>
    </row>
    <row r="37" spans="1:11" x14ac:dyDescent="0.25">
      <c r="A37" s="22"/>
      <c r="B37" s="4"/>
      <c r="C37" s="9"/>
      <c r="D37" s="5"/>
      <c r="E37" s="5"/>
      <c r="F37" s="8"/>
      <c r="G37" s="5"/>
      <c r="H37" s="5"/>
      <c r="I37" s="5"/>
      <c r="J37" s="5"/>
      <c r="K37" s="5"/>
    </row>
    <row r="38" spans="1:11" x14ac:dyDescent="0.25">
      <c r="A38" s="22"/>
      <c r="B38" s="4"/>
      <c r="C38" s="9"/>
      <c r="D38" s="5"/>
      <c r="E38" s="5"/>
      <c r="F38" s="8"/>
      <c r="G38" s="5"/>
      <c r="H38" s="5"/>
      <c r="I38" s="5"/>
      <c r="J38" s="5"/>
      <c r="K38" s="5"/>
    </row>
    <row r="39" spans="1:11" x14ac:dyDescent="0.25">
      <c r="A39" s="22"/>
      <c r="B39" s="4"/>
      <c r="C39" s="9"/>
      <c r="D39" s="5"/>
      <c r="E39" s="5"/>
      <c r="F39" s="8"/>
      <c r="G39" s="5"/>
      <c r="H39" s="5"/>
      <c r="I39" s="5"/>
      <c r="J39" s="5"/>
      <c r="K39" s="5"/>
    </row>
    <row r="40" spans="1:11" x14ac:dyDescent="0.25">
      <c r="A40" s="22"/>
      <c r="B40" s="4"/>
      <c r="C40" s="9"/>
      <c r="D40" s="5"/>
      <c r="E40" s="5"/>
      <c r="F40" s="8"/>
      <c r="G40" s="5"/>
      <c r="H40" s="5"/>
      <c r="I40" s="5"/>
      <c r="J40" s="5"/>
      <c r="K40" s="5"/>
    </row>
    <row r="41" spans="1:11" x14ac:dyDescent="0.25">
      <c r="A41" s="22"/>
      <c r="B41" s="4"/>
      <c r="C41" s="9"/>
      <c r="D41" s="5"/>
      <c r="E41" s="5"/>
      <c r="F41" s="8"/>
      <c r="G41" s="5"/>
      <c r="H41" s="5"/>
      <c r="I41" s="5"/>
      <c r="J41" s="5"/>
      <c r="K41" s="5"/>
    </row>
    <row r="42" spans="1:11" x14ac:dyDescent="0.25">
      <c r="A42" s="22"/>
      <c r="B42" s="4"/>
      <c r="C42" s="9"/>
      <c r="D42" s="5"/>
      <c r="E42" s="5"/>
      <c r="F42" s="8"/>
      <c r="G42" s="5"/>
      <c r="H42" s="5"/>
      <c r="I42" s="5"/>
      <c r="J42" s="5"/>
      <c r="K42" s="5"/>
    </row>
    <row r="43" spans="1:11" x14ac:dyDescent="0.25">
      <c r="A43" s="22"/>
      <c r="B43" s="4"/>
      <c r="C43" s="9"/>
      <c r="D43" s="5"/>
      <c r="E43" s="5"/>
      <c r="F43" s="8"/>
      <c r="G43" s="5"/>
      <c r="H43" s="5"/>
      <c r="I43" s="5"/>
      <c r="J43" s="5"/>
      <c r="K43" s="5"/>
    </row>
    <row r="44" spans="1:11" x14ac:dyDescent="0.25">
      <c r="A44" s="22"/>
      <c r="B44" s="4"/>
      <c r="C44" s="9"/>
      <c r="D44" s="5"/>
      <c r="E44" s="5"/>
      <c r="F44" s="8"/>
      <c r="G44" s="5"/>
      <c r="H44" s="5"/>
      <c r="I44" s="5"/>
      <c r="J44" s="5"/>
      <c r="K44" s="5"/>
    </row>
    <row r="45" spans="1:11" x14ac:dyDescent="0.25">
      <c r="A45" s="22"/>
      <c r="B45" s="4"/>
      <c r="C45" s="9"/>
      <c r="D45" s="5"/>
      <c r="E45" s="5"/>
      <c r="F45" s="8"/>
      <c r="G45" s="5"/>
      <c r="H45" s="5"/>
      <c r="I45" s="5"/>
      <c r="J45" s="5"/>
      <c r="K45" s="5"/>
    </row>
    <row r="46" spans="1:11" x14ac:dyDescent="0.25">
      <c r="A46" s="22"/>
      <c r="B46" s="4"/>
      <c r="C46" s="9"/>
      <c r="D46" s="5"/>
      <c r="E46" s="5"/>
      <c r="F46" s="8"/>
      <c r="G46" s="5"/>
      <c r="H46" s="5"/>
      <c r="I46" s="5"/>
      <c r="J46" s="5"/>
      <c r="K46" s="5"/>
    </row>
    <row r="47" spans="1:11" x14ac:dyDescent="0.25">
      <c r="A47" s="22"/>
      <c r="B47" s="4"/>
      <c r="C47" s="9"/>
      <c r="D47" s="5"/>
      <c r="E47" s="5"/>
      <c r="F47" s="8"/>
      <c r="G47" s="5"/>
      <c r="H47" s="5"/>
      <c r="I47" s="5"/>
      <c r="J47" s="5"/>
      <c r="K47" s="5"/>
    </row>
    <row r="48" spans="1:11" x14ac:dyDescent="0.25">
      <c r="A48" s="22"/>
      <c r="B48" s="4"/>
      <c r="C48" s="9"/>
      <c r="D48" s="5"/>
      <c r="E48" s="5"/>
      <c r="F48" s="8"/>
      <c r="G48" s="5"/>
      <c r="H48" s="5"/>
      <c r="I48" s="5"/>
      <c r="J48" s="5"/>
      <c r="K48" s="5"/>
    </row>
    <row r="49" spans="1:11" x14ac:dyDescent="0.25">
      <c r="A49" s="22"/>
      <c r="B49" s="4"/>
      <c r="C49" s="9"/>
      <c r="D49" s="5"/>
      <c r="E49" s="5"/>
      <c r="F49" s="8"/>
      <c r="G49" s="5"/>
      <c r="H49" s="5"/>
      <c r="I49" s="5"/>
      <c r="J49" s="5"/>
      <c r="K49" s="5"/>
    </row>
    <row r="50" spans="1:11" x14ac:dyDescent="0.25">
      <c r="A50" s="22"/>
      <c r="B50" s="4"/>
      <c r="C50" s="9"/>
      <c r="D50" s="5"/>
      <c r="E50" s="5"/>
      <c r="F50" s="8"/>
      <c r="G50" s="5"/>
      <c r="H50" s="5"/>
      <c r="I50" s="5"/>
      <c r="J50" s="5"/>
      <c r="K50" s="5"/>
    </row>
    <row r="51" spans="1:11" x14ac:dyDescent="0.25">
      <c r="A51" s="22"/>
      <c r="B51" s="4"/>
      <c r="C51" s="9"/>
      <c r="D51" s="5"/>
      <c r="E51" s="5"/>
      <c r="F51" s="8"/>
      <c r="G51" s="5"/>
      <c r="H51" s="5"/>
      <c r="I51" s="5"/>
      <c r="J51" s="5"/>
      <c r="K51" s="5"/>
    </row>
    <row r="52" spans="1:11" x14ac:dyDescent="0.25">
      <c r="A52" s="22"/>
      <c r="B52" s="4"/>
      <c r="C52" s="9"/>
      <c r="D52" s="5"/>
      <c r="E52" s="5"/>
      <c r="F52" s="8"/>
      <c r="G52" s="5"/>
      <c r="H52" s="5"/>
      <c r="I52" s="5"/>
      <c r="J52" s="5"/>
      <c r="K52" s="5"/>
    </row>
    <row r="53" spans="1:11" x14ac:dyDescent="0.25">
      <c r="A53" s="22"/>
      <c r="B53" s="4"/>
      <c r="C53" s="9"/>
      <c r="D53" s="5"/>
      <c r="E53" s="5"/>
      <c r="F53" s="8"/>
      <c r="G53" s="5"/>
      <c r="H53" s="5"/>
      <c r="I53" s="5"/>
      <c r="J53" s="5"/>
      <c r="K53" s="5"/>
    </row>
    <row r="54" spans="1:11" x14ac:dyDescent="0.25">
      <c r="A54" s="22"/>
      <c r="B54" s="4"/>
      <c r="C54" s="9"/>
      <c r="D54" s="5"/>
      <c r="E54" s="5"/>
      <c r="F54" s="8"/>
      <c r="G54" s="5"/>
      <c r="H54" s="5"/>
      <c r="I54" s="5"/>
      <c r="J54" s="5"/>
      <c r="K54" s="5"/>
    </row>
    <row r="55" spans="1:11" x14ac:dyDescent="0.25">
      <c r="A55" s="22"/>
      <c r="B55" s="4"/>
      <c r="C55" s="9"/>
      <c r="D55" s="5"/>
      <c r="E55" s="5"/>
      <c r="F55" s="8"/>
      <c r="G55" s="5"/>
      <c r="H55" s="5"/>
      <c r="I55" s="5"/>
      <c r="J55" s="5"/>
      <c r="K55" s="5"/>
    </row>
    <row r="56" spans="1:11" x14ac:dyDescent="0.25">
      <c r="A56" s="22"/>
      <c r="B56" s="4"/>
      <c r="C56" s="9"/>
      <c r="D56" s="5"/>
      <c r="E56" s="5"/>
      <c r="F56" s="8"/>
      <c r="G56" s="5"/>
      <c r="H56" s="5"/>
      <c r="I56" s="5"/>
      <c r="J56" s="5"/>
      <c r="K56" s="5"/>
    </row>
    <row r="57" spans="1:11" x14ac:dyDescent="0.25">
      <c r="A57" s="22"/>
      <c r="B57" s="4"/>
      <c r="C57" s="9"/>
      <c r="D57" s="5"/>
      <c r="E57" s="5"/>
      <c r="F57" s="8"/>
      <c r="G57" s="5"/>
      <c r="H57" s="5"/>
      <c r="I57" s="5"/>
      <c r="J57" s="5"/>
      <c r="K57" s="5"/>
    </row>
    <row r="58" spans="1:11" x14ac:dyDescent="0.25">
      <c r="A58" s="22"/>
      <c r="B58" s="4"/>
      <c r="C58" s="9"/>
      <c r="D58" s="5"/>
      <c r="E58" s="5"/>
      <c r="F58" s="8"/>
      <c r="G58" s="5"/>
      <c r="H58" s="5"/>
      <c r="I58" s="5"/>
      <c r="J58" s="5"/>
      <c r="K58" s="5"/>
    </row>
    <row r="59" spans="1:11" x14ac:dyDescent="0.25">
      <c r="A59" s="22"/>
      <c r="B59" s="4"/>
      <c r="C59" s="9"/>
      <c r="D59" s="5"/>
      <c r="E59" s="5"/>
      <c r="F59" s="8"/>
      <c r="G59" s="5"/>
      <c r="H59" s="5"/>
      <c r="I59" s="5"/>
      <c r="J59" s="5"/>
      <c r="K59" s="5"/>
    </row>
    <row r="60" spans="1:11" x14ac:dyDescent="0.25">
      <c r="A60" s="22"/>
      <c r="B60" s="4"/>
      <c r="C60" s="9"/>
      <c r="D60" s="5"/>
      <c r="E60" s="5"/>
      <c r="F60" s="8"/>
      <c r="G60" s="5"/>
      <c r="H60" s="5"/>
      <c r="I60" s="5"/>
      <c r="J60" s="5"/>
      <c r="K60" s="5"/>
    </row>
    <row r="61" spans="1:11" x14ac:dyDescent="0.25">
      <c r="A61" s="22"/>
      <c r="B61" s="4"/>
      <c r="C61" s="9"/>
      <c r="D61" s="5"/>
      <c r="E61" s="5"/>
      <c r="F61" s="8"/>
      <c r="G61" s="5"/>
      <c r="H61" s="5"/>
      <c r="I61" s="5"/>
      <c r="J61" s="5"/>
      <c r="K61" s="5"/>
    </row>
    <row r="62" spans="1:11" x14ac:dyDescent="0.25">
      <c r="A62" s="22"/>
      <c r="B62" s="4"/>
      <c r="C62" s="9"/>
      <c r="D62" s="5"/>
      <c r="E62" s="5"/>
      <c r="F62" s="8"/>
      <c r="G62" s="5"/>
      <c r="H62" s="5"/>
      <c r="I62" s="5"/>
      <c r="J62" s="5"/>
      <c r="K62" s="5"/>
    </row>
    <row r="63" spans="1:11" x14ac:dyDescent="0.25">
      <c r="A63" s="22"/>
      <c r="B63" s="4"/>
      <c r="C63" s="9"/>
      <c r="D63" s="5"/>
      <c r="E63" s="5"/>
      <c r="F63" s="8"/>
      <c r="G63" s="5"/>
      <c r="H63" s="5"/>
      <c r="I63" s="5"/>
      <c r="J63" s="5"/>
      <c r="K63" s="5"/>
    </row>
    <row r="64" spans="1:11" x14ac:dyDescent="0.25">
      <c r="A64" s="22"/>
      <c r="B64" s="4"/>
      <c r="C64" s="9"/>
      <c r="D64" s="5"/>
      <c r="E64" s="5"/>
      <c r="F64" s="8"/>
      <c r="G64" s="5"/>
      <c r="H64" s="5"/>
      <c r="I64" s="5"/>
      <c r="J64" s="5"/>
      <c r="K64" s="5"/>
    </row>
    <row r="65" spans="1:11" x14ac:dyDescent="0.25">
      <c r="A65" s="22"/>
      <c r="B65" s="4"/>
      <c r="C65" s="9"/>
      <c r="D65" s="5"/>
      <c r="E65" s="5"/>
      <c r="F65" s="8"/>
      <c r="G65" s="5"/>
      <c r="H65" s="5"/>
      <c r="I65" s="5"/>
      <c r="J65" s="5"/>
      <c r="K65" s="5"/>
    </row>
    <row r="66" spans="1:11" x14ac:dyDescent="0.25">
      <c r="A66" s="22"/>
      <c r="B66" s="4"/>
      <c r="C66" s="9"/>
      <c r="D66" s="5"/>
      <c r="E66" s="5"/>
      <c r="F66" s="8"/>
      <c r="G66" s="5"/>
      <c r="H66" s="5"/>
      <c r="I66" s="5"/>
      <c r="J66" s="5"/>
      <c r="K66" s="5"/>
    </row>
    <row r="67" spans="1:11" x14ac:dyDescent="0.25">
      <c r="A67" s="22"/>
      <c r="B67" s="4"/>
      <c r="C67" s="9"/>
      <c r="D67" s="5"/>
      <c r="E67" s="5"/>
      <c r="F67" s="8"/>
      <c r="G67" s="5"/>
      <c r="H67" s="5"/>
      <c r="I67" s="5"/>
      <c r="J67" s="5"/>
      <c r="K67" s="5"/>
    </row>
    <row r="68" spans="1:11" x14ac:dyDescent="0.25">
      <c r="A68" s="22"/>
      <c r="B68" s="4"/>
      <c r="C68" s="9"/>
      <c r="D68" s="5"/>
      <c r="E68" s="5"/>
      <c r="F68" s="8"/>
      <c r="G68" s="5"/>
      <c r="H68" s="5"/>
      <c r="I68" s="5"/>
      <c r="J68" s="5"/>
      <c r="K68" s="5"/>
    </row>
  </sheetData>
  <mergeCells count="3">
    <mergeCell ref="C2:J2"/>
    <mergeCell ref="A9:F9"/>
    <mergeCell ref="D14:E14"/>
  </mergeCells>
  <pageMargins left="0.7" right="0.7" top="0.78740157499999996" bottom="0.78740157499999996" header="0.3" footer="0.3"/>
  <pageSetup paperSize="9" scale="49" fitToWidth="0" orientation="landscape" horizont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660DE-16AC-4EC8-9AF7-E27BA1AE4896}">
  <sheetPr>
    <tabColor rgb="FFFFFF00"/>
    <pageSetUpPr fitToPage="1"/>
  </sheetPr>
  <dimension ref="A1:Q77"/>
  <sheetViews>
    <sheetView showGridLines="0" tabSelected="1" zoomScale="81" zoomScaleNormal="81" zoomScaleSheetLayoutView="100" workbookViewId="0">
      <pane ySplit="3" topLeftCell="A4" activePane="bottomLeft" state="frozen"/>
      <selection pane="bottomLeft" activeCell="O33" sqref="O33"/>
    </sheetView>
  </sheetViews>
  <sheetFormatPr baseColWidth="10" defaultRowHeight="15" x14ac:dyDescent="0.25"/>
  <cols>
    <col min="1" max="1" width="5.28515625" style="23" customWidth="1"/>
    <col min="2" max="2" width="11.7109375" style="74" customWidth="1"/>
    <col min="3" max="3" width="13.140625" style="104" customWidth="1"/>
    <col min="4" max="4" width="22.28515625" style="74" customWidth="1"/>
    <col min="5" max="5" width="12.28515625" style="96" customWidth="1"/>
    <col min="6" max="6" width="19.7109375" style="96" customWidth="1"/>
    <col min="7" max="7" width="8.28515625" style="1" customWidth="1"/>
    <col min="8" max="8" width="76" style="104" customWidth="1"/>
    <col min="9" max="9" width="17.5703125" style="110" customWidth="1"/>
    <col min="10" max="10" width="14.85546875" style="104" customWidth="1"/>
    <col min="11" max="11" width="13.28515625" customWidth="1"/>
    <col min="12" max="12" width="9.7109375" customWidth="1"/>
  </cols>
  <sheetData>
    <row r="1" spans="1:11" ht="37.5" customHeight="1" x14ac:dyDescent="0.25">
      <c r="F1" s="284" t="s">
        <v>123</v>
      </c>
      <c r="G1" s="284"/>
      <c r="H1" s="284"/>
      <c r="I1" s="224">
        <v>43715</v>
      </c>
    </row>
    <row r="2" spans="1:11" ht="4.5" customHeight="1" thickBot="1" x14ac:dyDescent="0.3"/>
    <row r="3" spans="1:11" ht="16.5" thickBot="1" x14ac:dyDescent="0.3">
      <c r="B3" s="76"/>
      <c r="C3" s="82" t="s">
        <v>46</v>
      </c>
      <c r="D3" s="83" t="s">
        <v>47</v>
      </c>
      <c r="E3" s="97" t="s">
        <v>48</v>
      </c>
      <c r="F3" s="97" t="s">
        <v>49</v>
      </c>
      <c r="G3" s="84" t="s">
        <v>50</v>
      </c>
      <c r="H3" s="83" t="s">
        <v>51</v>
      </c>
      <c r="I3" s="111" t="s">
        <v>56</v>
      </c>
      <c r="J3" s="89" t="s">
        <v>52</v>
      </c>
      <c r="K3" s="77"/>
    </row>
    <row r="4" spans="1:11" ht="21.75" thickBot="1" x14ac:dyDescent="0.3">
      <c r="A4" s="295">
        <v>1</v>
      </c>
      <c r="B4" s="285" t="s">
        <v>68</v>
      </c>
      <c r="C4" s="151" t="s">
        <v>40</v>
      </c>
      <c r="D4" s="152" t="s">
        <v>41</v>
      </c>
      <c r="E4" s="296">
        <v>43729</v>
      </c>
      <c r="F4" s="153" t="s">
        <v>60</v>
      </c>
      <c r="G4" s="154"/>
      <c r="H4" s="155" t="s">
        <v>112</v>
      </c>
      <c r="I4" s="234"/>
      <c r="J4" s="251">
        <v>525.6</v>
      </c>
      <c r="K4" s="220" t="s">
        <v>98</v>
      </c>
    </row>
    <row r="5" spans="1:11" s="5" customFormat="1" ht="15.75" customHeight="1" x14ac:dyDescent="0.25">
      <c r="A5" s="295"/>
      <c r="B5" s="286"/>
      <c r="C5" s="156" t="s">
        <v>78</v>
      </c>
      <c r="D5" s="148"/>
      <c r="E5" s="297"/>
      <c r="F5" s="142"/>
      <c r="G5" s="142"/>
      <c r="H5" s="299" t="s">
        <v>57</v>
      </c>
      <c r="I5" s="301" t="s">
        <v>58</v>
      </c>
      <c r="J5" s="252">
        <v>719.3</v>
      </c>
      <c r="K5" s="220" t="s">
        <v>98</v>
      </c>
    </row>
    <row r="6" spans="1:11" s="5" customFormat="1" ht="15.75" customHeight="1" x14ac:dyDescent="0.25">
      <c r="A6" s="295"/>
      <c r="B6" s="286"/>
      <c r="C6" s="157"/>
      <c r="D6" s="143"/>
      <c r="E6" s="298"/>
      <c r="F6" s="144">
        <v>0.72916666666666663</v>
      </c>
      <c r="G6" s="94">
        <v>15</v>
      </c>
      <c r="H6" s="300"/>
      <c r="I6" s="302"/>
      <c r="J6" s="253">
        <v>400</v>
      </c>
      <c r="K6" s="276" t="s">
        <v>128</v>
      </c>
    </row>
    <row r="7" spans="1:11" ht="15.75" x14ac:dyDescent="0.25">
      <c r="A7" s="80">
        <f>A4+1</f>
        <v>2</v>
      </c>
      <c r="B7" s="305" t="s">
        <v>62</v>
      </c>
      <c r="C7" s="306"/>
      <c r="D7" s="145" t="s">
        <v>79</v>
      </c>
      <c r="E7" s="86">
        <f>E4+1</f>
        <v>43730</v>
      </c>
      <c r="F7" s="100"/>
      <c r="G7" s="140"/>
      <c r="H7" s="142" t="s">
        <v>72</v>
      </c>
      <c r="I7" s="235" t="s">
        <v>73</v>
      </c>
      <c r="J7" s="254">
        <f>39*1.1</f>
        <v>42.900000000000006</v>
      </c>
      <c r="K7" s="220" t="s">
        <v>98</v>
      </c>
    </row>
    <row r="8" spans="1:11" ht="15.75" x14ac:dyDescent="0.25">
      <c r="A8" s="80">
        <f t="shared" ref="A8:A23" si="0">A7+1</f>
        <v>3</v>
      </c>
      <c r="B8" s="150" t="s">
        <v>63</v>
      </c>
      <c r="C8" s="158" t="s">
        <v>41</v>
      </c>
      <c r="D8" s="145" t="s">
        <v>79</v>
      </c>
      <c r="E8" s="86">
        <f>E7+1</f>
        <v>43731</v>
      </c>
      <c r="F8" s="100"/>
      <c r="G8" s="140"/>
      <c r="H8" s="142"/>
      <c r="I8" s="235"/>
      <c r="J8" s="254"/>
    </row>
    <row r="9" spans="1:11" ht="18.75" x14ac:dyDescent="0.3">
      <c r="A9" s="80">
        <f t="shared" si="0"/>
        <v>4</v>
      </c>
      <c r="B9" s="150" t="s">
        <v>64</v>
      </c>
      <c r="C9" s="159" t="s">
        <v>41</v>
      </c>
      <c r="D9" s="146" t="s">
        <v>96</v>
      </c>
      <c r="E9" s="185">
        <f>E8+1</f>
        <v>43732</v>
      </c>
      <c r="F9" s="94" t="s">
        <v>118</v>
      </c>
      <c r="G9" s="199">
        <v>420</v>
      </c>
      <c r="H9" s="141" t="s">
        <v>69</v>
      </c>
      <c r="I9" s="236" t="s">
        <v>70</v>
      </c>
      <c r="J9" s="255">
        <v>130</v>
      </c>
      <c r="K9" s="276" t="s">
        <v>128</v>
      </c>
    </row>
    <row r="10" spans="1:11" ht="18.75" x14ac:dyDescent="0.25">
      <c r="A10" s="80">
        <f t="shared" si="0"/>
        <v>5</v>
      </c>
      <c r="B10" s="307" t="s">
        <v>65</v>
      </c>
      <c r="C10" s="197" t="s">
        <v>42</v>
      </c>
      <c r="D10" s="196" t="s">
        <v>117</v>
      </c>
      <c r="E10" s="309">
        <f>E9+1</f>
        <v>43733</v>
      </c>
      <c r="F10" s="94" t="s">
        <v>119</v>
      </c>
      <c r="G10" s="94">
        <v>254</v>
      </c>
      <c r="H10" s="105" t="s">
        <v>121</v>
      </c>
      <c r="I10" s="237"/>
      <c r="J10" s="255" t="s">
        <v>0</v>
      </c>
      <c r="K10" s="79" t="s">
        <v>0</v>
      </c>
    </row>
    <row r="11" spans="1:11" ht="18.75" x14ac:dyDescent="0.3">
      <c r="A11" s="80"/>
      <c r="B11" s="308"/>
      <c r="C11" s="198" t="str">
        <f>D10</f>
        <v>Gibraltar</v>
      </c>
      <c r="D11" s="146" t="s">
        <v>80</v>
      </c>
      <c r="E11" s="310"/>
      <c r="F11" s="134" t="s">
        <v>120</v>
      </c>
      <c r="G11" s="135">
        <v>200</v>
      </c>
      <c r="H11" s="125" t="s">
        <v>81</v>
      </c>
      <c r="I11" s="238" t="s">
        <v>82</v>
      </c>
      <c r="J11" s="255">
        <f>188*0.98</f>
        <v>184.24</v>
      </c>
      <c r="K11" s="276" t="s">
        <v>128</v>
      </c>
    </row>
    <row r="12" spans="1:11" ht="15.75" x14ac:dyDescent="0.25">
      <c r="A12" s="80">
        <f>A10+1</f>
        <v>6</v>
      </c>
      <c r="B12" s="150" t="s">
        <v>66</v>
      </c>
      <c r="C12" s="158" t="s">
        <v>80</v>
      </c>
      <c r="D12" s="145" t="s">
        <v>71</v>
      </c>
      <c r="E12" s="86">
        <f>E10+1</f>
        <v>43734</v>
      </c>
      <c r="F12" s="101">
        <v>0.51041666666666663</v>
      </c>
      <c r="G12" s="93"/>
      <c r="H12" s="124" t="s">
        <v>97</v>
      </c>
      <c r="I12" s="237"/>
      <c r="J12" s="254">
        <v>50</v>
      </c>
      <c r="K12" s="220" t="s">
        <v>98</v>
      </c>
    </row>
    <row r="13" spans="1:11" ht="18.75" x14ac:dyDescent="0.3">
      <c r="A13" s="80">
        <f t="shared" si="0"/>
        <v>7</v>
      </c>
      <c r="B13" s="150" t="s">
        <v>67</v>
      </c>
      <c r="C13" s="159" t="s">
        <v>80</v>
      </c>
      <c r="D13" s="146" t="s">
        <v>115</v>
      </c>
      <c r="E13" s="185">
        <f>E12+1</f>
        <v>43735</v>
      </c>
      <c r="F13" s="126" t="s">
        <v>105</v>
      </c>
      <c r="G13" s="91">
        <v>281</v>
      </c>
      <c r="H13" s="95" t="s">
        <v>114</v>
      </c>
      <c r="I13" s="238" t="s">
        <v>116</v>
      </c>
      <c r="J13" s="255">
        <v>408</v>
      </c>
      <c r="K13" s="276" t="s">
        <v>128</v>
      </c>
    </row>
    <row r="14" spans="1:11" x14ac:dyDescent="0.25">
      <c r="A14" s="80">
        <f t="shared" si="0"/>
        <v>8</v>
      </c>
      <c r="B14" s="150" t="s">
        <v>68</v>
      </c>
      <c r="C14" s="158" t="str">
        <f>D13</f>
        <v>Albufeira</v>
      </c>
      <c r="D14" s="145" t="s">
        <v>115</v>
      </c>
      <c r="E14" s="90">
        <f>E10+3</f>
        <v>43736</v>
      </c>
      <c r="F14" s="129" t="s">
        <v>0</v>
      </c>
      <c r="G14" s="94" t="s">
        <v>0</v>
      </c>
      <c r="H14" s="105"/>
      <c r="I14" s="239"/>
      <c r="J14" s="256"/>
      <c r="K14" s="79"/>
    </row>
    <row r="15" spans="1:11" ht="15.75" x14ac:dyDescent="0.25">
      <c r="A15" s="80">
        <f t="shared" si="0"/>
        <v>9</v>
      </c>
      <c r="B15" s="149" t="s">
        <v>62</v>
      </c>
      <c r="C15" s="158" t="str">
        <f>C14</f>
        <v>Albufeira</v>
      </c>
      <c r="D15" s="145" t="s">
        <v>106</v>
      </c>
      <c r="E15" s="90">
        <f>E12+3</f>
        <v>43737</v>
      </c>
      <c r="F15" s="99"/>
      <c r="G15" s="91"/>
      <c r="H15" s="105"/>
      <c r="I15" s="239"/>
      <c r="J15" s="256"/>
      <c r="K15" s="79"/>
    </row>
    <row r="16" spans="1:11" ht="18.75" x14ac:dyDescent="0.3">
      <c r="A16" s="80">
        <f t="shared" si="0"/>
        <v>10</v>
      </c>
      <c r="B16" s="150" t="s">
        <v>63</v>
      </c>
      <c r="C16" s="159" t="str">
        <f>C15</f>
        <v>Albufeira</v>
      </c>
      <c r="D16" s="146" t="s">
        <v>43</v>
      </c>
      <c r="E16" s="185">
        <f>E13+3</f>
        <v>43738</v>
      </c>
      <c r="F16" s="129" t="s">
        <v>84</v>
      </c>
      <c r="G16" s="94">
        <v>305</v>
      </c>
      <c r="H16" s="125" t="s">
        <v>86</v>
      </c>
      <c r="I16" s="238" t="s">
        <v>104</v>
      </c>
      <c r="J16" s="255">
        <v>243</v>
      </c>
      <c r="K16" s="276" t="str">
        <f>K13</f>
        <v>Booked / F</v>
      </c>
    </row>
    <row r="17" spans="1:15" ht="15.75" x14ac:dyDescent="0.25">
      <c r="A17" s="80">
        <f t="shared" si="0"/>
        <v>11</v>
      </c>
      <c r="B17" s="150" t="s">
        <v>64</v>
      </c>
      <c r="C17" s="158" t="s">
        <v>43</v>
      </c>
      <c r="D17" s="145" t="s">
        <v>74</v>
      </c>
      <c r="E17" s="86">
        <f>E14+3</f>
        <v>43739</v>
      </c>
      <c r="F17" s="102" t="s">
        <v>134</v>
      </c>
      <c r="G17" s="87"/>
      <c r="H17" s="85" t="s">
        <v>135</v>
      </c>
      <c r="I17" s="237"/>
      <c r="J17" s="257">
        <v>82.12</v>
      </c>
      <c r="K17" s="220" t="s">
        <v>98</v>
      </c>
    </row>
    <row r="18" spans="1:15" ht="15.75" x14ac:dyDescent="0.25">
      <c r="A18" s="80">
        <f t="shared" si="0"/>
        <v>12</v>
      </c>
      <c r="B18" s="150" t="s">
        <v>65</v>
      </c>
      <c r="C18" s="158" t="s">
        <v>43</v>
      </c>
      <c r="D18" s="145" t="s">
        <v>74</v>
      </c>
      <c r="E18" s="86">
        <f>E15+3</f>
        <v>43740</v>
      </c>
      <c r="F18" s="103"/>
      <c r="G18" s="87"/>
      <c r="H18" s="105"/>
      <c r="I18" s="239"/>
      <c r="J18" s="256"/>
      <c r="K18" s="79"/>
    </row>
    <row r="19" spans="1:15" ht="18.75" x14ac:dyDescent="0.3">
      <c r="A19" s="80">
        <f t="shared" si="0"/>
        <v>13</v>
      </c>
      <c r="B19" s="150" t="s">
        <v>66</v>
      </c>
      <c r="C19" s="159" t="s">
        <v>43</v>
      </c>
      <c r="D19" s="146" t="s">
        <v>44</v>
      </c>
      <c r="E19" s="185">
        <v>43741</v>
      </c>
      <c r="F19" s="131" t="s">
        <v>85</v>
      </c>
      <c r="G19" s="132">
        <v>320</v>
      </c>
      <c r="H19" s="133" t="s">
        <v>130</v>
      </c>
      <c r="I19" s="240" t="s">
        <v>131</v>
      </c>
      <c r="J19" s="255">
        <v>300</v>
      </c>
      <c r="K19" s="275" t="s">
        <v>144</v>
      </c>
    </row>
    <row r="20" spans="1:15" x14ac:dyDescent="0.25">
      <c r="A20" s="80">
        <f t="shared" si="0"/>
        <v>14</v>
      </c>
      <c r="B20" s="150" t="s">
        <v>67</v>
      </c>
      <c r="C20" s="158" t="s">
        <v>44</v>
      </c>
      <c r="D20" s="145" t="s">
        <v>0</v>
      </c>
      <c r="E20" s="130" t="s">
        <v>87</v>
      </c>
      <c r="F20" s="137"/>
      <c r="G20" s="138"/>
      <c r="H20" s="139"/>
      <c r="I20" s="241"/>
      <c r="J20" s="258"/>
      <c r="K20" s="79"/>
    </row>
    <row r="21" spans="1:15" x14ac:dyDescent="0.25">
      <c r="A21" s="80">
        <f t="shared" si="0"/>
        <v>15</v>
      </c>
      <c r="B21" s="150" t="s">
        <v>68</v>
      </c>
      <c r="C21" s="158" t="str">
        <f>D19</f>
        <v>Porto</v>
      </c>
      <c r="D21" s="145" t="s">
        <v>107</v>
      </c>
      <c r="E21" s="130" t="s">
        <v>88</v>
      </c>
      <c r="F21" s="223">
        <v>0.375</v>
      </c>
      <c r="G21" s="138"/>
      <c r="H21" s="139" t="s">
        <v>136</v>
      </c>
      <c r="I21" s="241"/>
      <c r="J21" s="258">
        <f>50.4*1.1</f>
        <v>55.440000000000005</v>
      </c>
      <c r="K21" s="220" t="str">
        <f>K17</f>
        <v>Booked</v>
      </c>
    </row>
    <row r="22" spans="1:15" ht="18.75" x14ac:dyDescent="0.3">
      <c r="A22" s="127">
        <f t="shared" si="0"/>
        <v>16</v>
      </c>
      <c r="B22" s="149" t="s">
        <v>62</v>
      </c>
      <c r="C22" s="159" t="str">
        <f>C21</f>
        <v>Porto</v>
      </c>
      <c r="D22" s="146" t="s">
        <v>45</v>
      </c>
      <c r="E22" s="186" t="s">
        <v>89</v>
      </c>
      <c r="F22" s="134" t="s">
        <v>99</v>
      </c>
      <c r="G22" s="135">
        <v>350</v>
      </c>
      <c r="H22" s="136" t="s">
        <v>55</v>
      </c>
      <c r="I22" s="236" t="s">
        <v>59</v>
      </c>
      <c r="J22" s="255">
        <f>117*0.98</f>
        <v>114.66</v>
      </c>
      <c r="K22" s="276" t="s">
        <v>129</v>
      </c>
    </row>
    <row r="23" spans="1:15" ht="18.75" customHeight="1" thickBot="1" x14ac:dyDescent="0.35">
      <c r="A23" s="127">
        <f t="shared" si="0"/>
        <v>17</v>
      </c>
      <c r="B23" s="150" t="s">
        <v>63</v>
      </c>
      <c r="C23" s="160" t="s">
        <v>45</v>
      </c>
      <c r="D23" s="147" t="s">
        <v>83</v>
      </c>
      <c r="E23" s="186" t="s">
        <v>90</v>
      </c>
      <c r="F23" s="129" t="s">
        <v>100</v>
      </c>
      <c r="G23" s="94">
        <v>160</v>
      </c>
      <c r="H23" s="136" t="s">
        <v>92</v>
      </c>
      <c r="I23" s="242" t="s">
        <v>93</v>
      </c>
      <c r="J23" s="255">
        <v>109</v>
      </c>
      <c r="K23" s="276" t="s">
        <v>129</v>
      </c>
    </row>
    <row r="24" spans="1:15" ht="17.25" customHeight="1" thickBot="1" x14ac:dyDescent="0.4">
      <c r="A24" s="127">
        <v>18</v>
      </c>
      <c r="B24" s="303" t="s">
        <v>64</v>
      </c>
      <c r="C24" s="161" t="s">
        <v>83</v>
      </c>
      <c r="D24" s="208" t="s">
        <v>101</v>
      </c>
      <c r="E24" s="214" t="s">
        <v>122</v>
      </c>
      <c r="F24" s="210" t="s">
        <v>94</v>
      </c>
      <c r="G24" s="87">
        <v>110</v>
      </c>
      <c r="H24" s="232"/>
      <c r="J24" s="259">
        <f>SUM(J4:J23)</f>
        <v>3364.2599999999998</v>
      </c>
      <c r="K24" s="79"/>
      <c r="N24" s="220"/>
    </row>
    <row r="25" spans="1:15" ht="16.5" customHeight="1" thickBot="1" x14ac:dyDescent="0.4">
      <c r="A25" s="127"/>
      <c r="B25" s="304"/>
      <c r="C25" s="162" t="s">
        <v>41</v>
      </c>
      <c r="D25" s="209" t="s">
        <v>40</v>
      </c>
      <c r="E25" s="215" t="s">
        <v>122</v>
      </c>
      <c r="F25" s="211" t="s">
        <v>61</v>
      </c>
      <c r="G25" s="229">
        <f>SUM(G6:G24)</f>
        <v>2415</v>
      </c>
      <c r="H25" s="232" t="s">
        <v>91</v>
      </c>
      <c r="I25" s="189"/>
      <c r="J25" s="260"/>
      <c r="K25" s="193"/>
      <c r="O25" s="23"/>
    </row>
    <row r="26" spans="1:15" s="5" customFormat="1" ht="16.5" customHeight="1" x14ac:dyDescent="0.3">
      <c r="A26" s="127"/>
      <c r="B26" s="187"/>
      <c r="C26" s="172"/>
      <c r="D26" s="190"/>
      <c r="E26" s="212" t="s">
        <v>122</v>
      </c>
      <c r="F26" s="192"/>
      <c r="H26" s="188"/>
      <c r="I26" s="163"/>
      <c r="J26" s="261"/>
      <c r="K26" s="167"/>
      <c r="O26" s="22"/>
    </row>
    <row r="27" spans="1:15" s="5" customFormat="1" ht="16.5" customHeight="1" thickBot="1" x14ac:dyDescent="0.35">
      <c r="A27" s="127"/>
      <c r="B27" s="200"/>
      <c r="C27" s="172"/>
      <c r="D27" s="190"/>
      <c r="E27" s="212"/>
      <c r="F27" s="230"/>
      <c r="G27" s="194"/>
      <c r="H27" s="233" t="s">
        <v>140</v>
      </c>
      <c r="I27" s="233"/>
      <c r="J27" s="262">
        <f>387.1+714.72</f>
        <v>1101.8200000000002</v>
      </c>
      <c r="K27" s="167"/>
      <c r="O27" s="22"/>
    </row>
    <row r="28" spans="1:15" s="5" customFormat="1" ht="16.5" customHeight="1" thickBot="1" x14ac:dyDescent="0.35">
      <c r="A28" s="127"/>
      <c r="B28" s="200"/>
      <c r="C28" s="172"/>
      <c r="D28" s="190"/>
      <c r="E28" s="213">
        <v>43770</v>
      </c>
      <c r="F28" s="207">
        <v>0.91666666666666663</v>
      </c>
      <c r="G28" s="204"/>
      <c r="H28" s="280" t="s">
        <v>145</v>
      </c>
      <c r="I28" s="205"/>
      <c r="J28" s="311">
        <v>1400</v>
      </c>
      <c r="K28" s="222"/>
      <c r="O28" s="22"/>
    </row>
    <row r="29" spans="1:15" s="5" customFormat="1" ht="16.5" customHeight="1" x14ac:dyDescent="0.3">
      <c r="A29" s="127"/>
      <c r="B29" s="225"/>
      <c r="C29" s="172"/>
      <c r="D29" s="190"/>
      <c r="E29" s="226"/>
      <c r="F29" s="227"/>
      <c r="G29" s="228"/>
      <c r="H29" s="217"/>
      <c r="K29" s="167"/>
      <c r="O29" s="22"/>
    </row>
    <row r="30" spans="1:15" s="5" customFormat="1" ht="16.5" customHeight="1" thickBot="1" x14ac:dyDescent="0.35">
      <c r="A30" s="127"/>
      <c r="B30" s="200"/>
      <c r="C30" s="172"/>
      <c r="D30" s="190"/>
      <c r="E30" s="201" t="s">
        <v>124</v>
      </c>
      <c r="F30" s="206" t="s">
        <v>127</v>
      </c>
      <c r="G30" s="218" t="s">
        <v>126</v>
      </c>
      <c r="H30" s="245" t="s">
        <v>138</v>
      </c>
      <c r="I30" s="249"/>
      <c r="J30" s="264">
        <f>-288.82</f>
        <v>-288.82</v>
      </c>
      <c r="K30" s="293"/>
      <c r="O30" s="22"/>
    </row>
    <row r="31" spans="1:15" s="5" customFormat="1" ht="16.5" customHeight="1" thickBot="1" x14ac:dyDescent="0.35">
      <c r="A31" s="127"/>
      <c r="B31" s="200"/>
      <c r="C31" s="172"/>
      <c r="D31" s="190"/>
      <c r="E31" s="201" t="s">
        <v>125</v>
      </c>
      <c r="F31" s="206" t="s">
        <v>127</v>
      </c>
      <c r="G31" s="218" t="s">
        <v>126</v>
      </c>
      <c r="H31" s="245" t="s">
        <v>139</v>
      </c>
      <c r="I31" s="249"/>
      <c r="J31" s="264">
        <f>-285.32</f>
        <v>-285.32</v>
      </c>
      <c r="K31" s="293"/>
      <c r="L31" s="231">
        <f>SUM(J30:J31)</f>
        <v>-574.14</v>
      </c>
      <c r="O31" s="22"/>
    </row>
    <row r="32" spans="1:15" ht="18.75" x14ac:dyDescent="0.25">
      <c r="A32" s="128"/>
      <c r="B32" s="81" t="s">
        <v>0</v>
      </c>
      <c r="F32" s="191" t="s">
        <v>54</v>
      </c>
      <c r="H32" s="246" t="s">
        <v>133</v>
      </c>
      <c r="I32" s="250" t="s">
        <v>75</v>
      </c>
      <c r="J32" s="264">
        <f>-525.6</f>
        <v>-525.6</v>
      </c>
      <c r="K32" s="293"/>
    </row>
    <row r="33" spans="1:17" ht="19.5" thickBot="1" x14ac:dyDescent="0.3">
      <c r="B33" s="74" t="s">
        <v>0</v>
      </c>
      <c r="F33" s="109" t="s">
        <v>53</v>
      </c>
      <c r="H33" s="246" t="s">
        <v>132</v>
      </c>
      <c r="I33" s="250" t="s">
        <v>75</v>
      </c>
      <c r="J33" s="265">
        <f>-(J7+J12+J13+J17+J21)</f>
        <v>-638.46</v>
      </c>
      <c r="K33" s="294"/>
    </row>
    <row r="34" spans="1:17" ht="16.5" thickBot="1" x14ac:dyDescent="0.3">
      <c r="F34" s="195" t="s">
        <v>108</v>
      </c>
      <c r="H34" s="247" t="s">
        <v>103</v>
      </c>
      <c r="I34" s="250" t="s">
        <v>75</v>
      </c>
      <c r="J34" s="265">
        <f>-J7-J12-J17-J21</f>
        <v>-230.46</v>
      </c>
      <c r="K34" s="243">
        <f>SUM(J30:J34)</f>
        <v>-1968.66</v>
      </c>
      <c r="Q34" s="92"/>
    </row>
    <row r="35" spans="1:17" ht="15.75" thickBot="1" x14ac:dyDescent="0.3">
      <c r="F35" s="107" t="s">
        <v>109</v>
      </c>
      <c r="H35" s="248" t="s">
        <v>110</v>
      </c>
      <c r="I35" s="250" t="s">
        <v>75</v>
      </c>
      <c r="J35" s="266">
        <f>300*1.17</f>
        <v>351</v>
      </c>
      <c r="K35" s="244" t="s">
        <v>102</v>
      </c>
    </row>
    <row r="36" spans="1:17" ht="15.75" x14ac:dyDescent="0.25">
      <c r="B36" s="78"/>
      <c r="E36" s="98"/>
      <c r="F36" s="108" t="s">
        <v>113</v>
      </c>
      <c r="G36" s="88">
        <v>50</v>
      </c>
      <c r="H36" s="219" t="s">
        <v>137</v>
      </c>
      <c r="I36" s="289" t="s">
        <v>111</v>
      </c>
      <c r="J36" s="267">
        <v>650</v>
      </c>
      <c r="K36" s="202"/>
      <c r="N36" s="2"/>
    </row>
    <row r="37" spans="1:17" ht="19.5" thickBot="1" x14ac:dyDescent="0.35">
      <c r="B37" s="78"/>
      <c r="E37" s="98"/>
      <c r="F37" s="108" t="s">
        <v>76</v>
      </c>
      <c r="G37" s="88">
        <v>320</v>
      </c>
      <c r="H37" s="219" t="s">
        <v>77</v>
      </c>
      <c r="I37" s="289"/>
      <c r="J37" s="268">
        <f>G37</f>
        <v>320</v>
      </c>
      <c r="K37" s="203">
        <f>(J36+J37)/2</f>
        <v>485</v>
      </c>
    </row>
    <row r="38" spans="1:17" ht="15.75" customHeight="1" thickBot="1" x14ac:dyDescent="0.3">
      <c r="B38" s="78"/>
      <c r="E38" s="98"/>
      <c r="F38" s="74"/>
      <c r="I38" s="263" t="s">
        <v>143</v>
      </c>
      <c r="J38" s="263">
        <f>J24+J27+K37-K34</f>
        <v>6919.74</v>
      </c>
      <c r="K38" s="193"/>
    </row>
    <row r="39" spans="1:17" ht="18.75" customHeight="1" thickBot="1" x14ac:dyDescent="0.3">
      <c r="B39" s="78"/>
      <c r="F39" s="74"/>
      <c r="I39" s="274" t="s">
        <v>142</v>
      </c>
      <c r="J39" s="270">
        <f>J38+K34+J35+K37</f>
        <v>5787.08</v>
      </c>
      <c r="K39" s="271">
        <v>4500</v>
      </c>
    </row>
    <row r="40" spans="1:17" ht="21.75" thickBot="1" x14ac:dyDescent="0.3">
      <c r="B40" s="78"/>
      <c r="E40" s="98"/>
      <c r="F40" s="74"/>
      <c r="I40" s="273" t="s">
        <v>95</v>
      </c>
      <c r="J40" s="269">
        <f>K37</f>
        <v>485</v>
      </c>
      <c r="K40" s="272">
        <v>1000</v>
      </c>
    </row>
    <row r="41" spans="1:17" ht="16.5" thickBot="1" x14ac:dyDescent="0.3">
      <c r="B41" s="78"/>
      <c r="E41" s="98"/>
      <c r="I41" s="277" t="s">
        <v>141</v>
      </c>
      <c r="J41" s="278">
        <f>J39+J40</f>
        <v>6272.08</v>
      </c>
      <c r="K41" s="279">
        <f>J24+J27+J28+K37-(J27+J28)</f>
        <v>3849.2599999999998</v>
      </c>
    </row>
    <row r="42" spans="1:17" ht="21" x14ac:dyDescent="0.25">
      <c r="B42" s="78"/>
      <c r="C42" s="112"/>
      <c r="D42" s="216"/>
      <c r="G42" s="75"/>
      <c r="I42" s="121"/>
      <c r="J42" s="221"/>
      <c r="K42" s="123"/>
    </row>
    <row r="43" spans="1:17" ht="21" x14ac:dyDescent="0.25">
      <c r="B43" s="78"/>
      <c r="C43" s="112"/>
      <c r="D43" s="81"/>
      <c r="I43" s="121"/>
      <c r="J43" s="122"/>
      <c r="K43" s="123"/>
    </row>
    <row r="44" spans="1:17" ht="21" x14ac:dyDescent="0.25">
      <c r="B44" s="78"/>
      <c r="C44" s="112"/>
      <c r="D44" s="81"/>
      <c r="E44" s="114"/>
      <c r="F44" s="114"/>
      <c r="G44" s="115"/>
      <c r="H44" s="112"/>
      <c r="I44" s="121"/>
      <c r="J44" s="122"/>
      <c r="K44" s="123"/>
    </row>
    <row r="45" spans="1:17" ht="21" x14ac:dyDescent="0.25">
      <c r="A45" s="22"/>
      <c r="B45" s="117"/>
      <c r="C45" s="118"/>
      <c r="D45" s="117"/>
      <c r="E45" s="119"/>
      <c r="F45" s="119"/>
      <c r="G45" s="120"/>
      <c r="H45" s="118"/>
      <c r="I45" s="121"/>
      <c r="J45" s="122"/>
      <c r="K45" s="123"/>
    </row>
    <row r="46" spans="1:17" ht="21" x14ac:dyDescent="0.25">
      <c r="A46" s="22"/>
      <c r="B46" s="117"/>
      <c r="C46" s="118"/>
      <c r="D46" s="117"/>
      <c r="E46" s="119"/>
      <c r="F46" s="119"/>
      <c r="G46" s="120"/>
      <c r="H46" s="118"/>
      <c r="I46" s="121"/>
      <c r="J46" s="122"/>
      <c r="K46" s="123"/>
    </row>
    <row r="47" spans="1:17" ht="21" x14ac:dyDescent="0.25">
      <c r="A47" s="22"/>
      <c r="B47" s="117"/>
      <c r="C47" s="118"/>
      <c r="D47" s="117"/>
      <c r="E47" s="119"/>
      <c r="F47" s="119"/>
      <c r="G47" s="120"/>
      <c r="H47" s="118"/>
      <c r="I47" s="121"/>
      <c r="J47" s="122"/>
      <c r="K47" s="123"/>
    </row>
    <row r="48" spans="1:17" ht="21" x14ac:dyDescent="0.25">
      <c r="A48" s="22"/>
      <c r="B48" s="117"/>
      <c r="C48" s="118"/>
      <c r="D48" s="117"/>
      <c r="E48" s="119"/>
      <c r="F48" s="119"/>
      <c r="G48" s="120"/>
      <c r="H48" s="118"/>
      <c r="I48" s="121"/>
      <c r="J48" s="122"/>
      <c r="K48" s="123"/>
    </row>
    <row r="49" spans="1:12" ht="21" x14ac:dyDescent="0.25">
      <c r="A49" s="22"/>
      <c r="B49" s="117"/>
      <c r="C49" s="118"/>
      <c r="D49" s="117"/>
      <c r="E49" s="119"/>
      <c r="F49" s="119"/>
      <c r="G49" s="120"/>
      <c r="H49" s="118"/>
      <c r="I49" s="121"/>
      <c r="J49" s="122"/>
      <c r="K49" s="123"/>
    </row>
    <row r="50" spans="1:12" ht="21" x14ac:dyDescent="0.25">
      <c r="A50" s="166"/>
      <c r="B50" s="117"/>
      <c r="C50" s="118"/>
      <c r="D50" s="117"/>
      <c r="E50" s="119"/>
      <c r="F50" s="119"/>
      <c r="G50" s="120"/>
      <c r="H50" s="118"/>
      <c r="I50" s="121"/>
      <c r="J50" s="122"/>
      <c r="K50" s="123"/>
      <c r="L50" s="167"/>
    </row>
    <row r="51" spans="1:12" x14ac:dyDescent="0.25">
      <c r="A51" s="166"/>
      <c r="B51" s="117"/>
      <c r="C51" s="118"/>
      <c r="D51" s="117"/>
      <c r="E51" s="119"/>
      <c r="F51" s="119"/>
      <c r="G51" s="120"/>
      <c r="H51" s="118"/>
      <c r="I51" s="163"/>
      <c r="J51" s="168"/>
      <c r="K51" s="167"/>
      <c r="L51" s="167"/>
    </row>
    <row r="52" spans="1:12" x14ac:dyDescent="0.25">
      <c r="A52" s="166"/>
      <c r="B52" s="117"/>
      <c r="C52" s="118"/>
      <c r="D52" s="117"/>
      <c r="E52" s="119"/>
      <c r="F52" s="119"/>
      <c r="G52" s="120"/>
      <c r="H52" s="118"/>
      <c r="I52" s="163"/>
      <c r="J52" s="118"/>
      <c r="K52" s="167"/>
      <c r="L52" s="167"/>
    </row>
    <row r="53" spans="1:12" x14ac:dyDescent="0.25">
      <c r="A53" s="166"/>
      <c r="B53" s="117"/>
      <c r="C53" s="118"/>
      <c r="D53" s="117"/>
      <c r="E53" s="119"/>
      <c r="F53" s="119"/>
      <c r="G53" s="120"/>
      <c r="H53" s="118"/>
      <c r="I53" s="163"/>
      <c r="J53" s="169"/>
      <c r="K53" s="167"/>
      <c r="L53" s="167"/>
    </row>
    <row r="54" spans="1:12" x14ac:dyDescent="0.25">
      <c r="A54" s="166"/>
      <c r="B54" s="117"/>
      <c r="C54" s="118"/>
      <c r="D54" s="117"/>
      <c r="E54" s="119"/>
      <c r="F54" s="119"/>
      <c r="G54" s="120"/>
      <c r="H54" s="118"/>
      <c r="I54" s="164"/>
      <c r="J54" s="170"/>
      <c r="K54" s="167"/>
      <c r="L54" s="167"/>
    </row>
    <row r="55" spans="1:12" ht="18.75" x14ac:dyDescent="0.25">
      <c r="A55" s="166"/>
      <c r="B55" s="171"/>
      <c r="C55" s="118"/>
      <c r="D55" s="117"/>
      <c r="E55" s="119"/>
      <c r="F55" s="119"/>
      <c r="G55" s="120"/>
      <c r="H55" s="118"/>
      <c r="I55" s="164"/>
      <c r="J55" s="170"/>
      <c r="K55" s="167"/>
      <c r="L55" s="167"/>
    </row>
    <row r="56" spans="1:12" x14ac:dyDescent="0.25">
      <c r="A56" s="166"/>
      <c r="B56" s="117"/>
      <c r="C56" s="118"/>
      <c r="D56" s="117"/>
      <c r="E56" s="119"/>
      <c r="F56" s="119"/>
      <c r="G56" s="120"/>
      <c r="H56" s="118"/>
      <c r="I56" s="164"/>
      <c r="J56" s="170"/>
      <c r="K56" s="167"/>
      <c r="L56" s="167"/>
    </row>
    <row r="57" spans="1:12" ht="18.75" x14ac:dyDescent="0.25">
      <c r="A57" s="113"/>
      <c r="B57" s="288"/>
      <c r="C57" s="172"/>
      <c r="D57" s="172"/>
      <c r="E57" s="287"/>
      <c r="F57" s="173"/>
      <c r="G57" s="174"/>
      <c r="H57" s="175"/>
      <c r="I57" s="163"/>
      <c r="J57" s="168"/>
      <c r="K57" s="167"/>
      <c r="L57" s="167"/>
    </row>
    <row r="58" spans="1:12" s="5" customFormat="1" ht="15.75" x14ac:dyDescent="0.25">
      <c r="A58" s="113"/>
      <c r="B58" s="288"/>
      <c r="C58" s="292"/>
      <c r="D58" s="292"/>
      <c r="E58" s="287"/>
      <c r="F58" s="290"/>
      <c r="G58" s="116"/>
      <c r="H58" s="176"/>
      <c r="I58" s="163"/>
      <c r="J58" s="168"/>
      <c r="K58" s="167"/>
      <c r="L58" s="167"/>
    </row>
    <row r="59" spans="1:12" s="5" customFormat="1" ht="18.75" x14ac:dyDescent="0.25">
      <c r="A59" s="113"/>
      <c r="B59" s="288"/>
      <c r="C59" s="292"/>
      <c r="D59" s="292"/>
      <c r="E59" s="287"/>
      <c r="F59" s="290"/>
      <c r="G59" s="174"/>
      <c r="H59" s="175"/>
      <c r="I59" s="163"/>
      <c r="J59" s="118"/>
      <c r="K59" s="167"/>
      <c r="L59" s="167"/>
    </row>
    <row r="60" spans="1:12" x14ac:dyDescent="0.25">
      <c r="A60" s="113"/>
      <c r="B60" s="177"/>
      <c r="C60" s="118"/>
      <c r="D60" s="117"/>
      <c r="E60" s="178"/>
      <c r="F60" s="119"/>
      <c r="G60" s="120"/>
      <c r="H60" s="176"/>
      <c r="I60" s="163"/>
      <c r="J60" s="168"/>
      <c r="K60" s="167"/>
      <c r="L60" s="167"/>
    </row>
    <row r="61" spans="1:12" x14ac:dyDescent="0.25">
      <c r="A61" s="113"/>
      <c r="B61" s="179"/>
      <c r="C61" s="118"/>
      <c r="D61" s="117"/>
      <c r="E61" s="180"/>
      <c r="F61" s="119"/>
      <c r="G61" s="120"/>
      <c r="H61" s="181"/>
      <c r="I61" s="163"/>
      <c r="J61" s="118"/>
      <c r="K61" s="167"/>
      <c r="L61" s="167"/>
    </row>
    <row r="62" spans="1:12" ht="15.75" x14ac:dyDescent="0.25">
      <c r="A62" s="113"/>
      <c r="B62" s="179"/>
      <c r="C62" s="118"/>
      <c r="D62" s="117"/>
      <c r="E62" s="180"/>
      <c r="F62" s="119"/>
      <c r="G62" s="120"/>
      <c r="H62" s="181"/>
      <c r="I62" s="163"/>
      <c r="J62" s="182"/>
      <c r="K62" s="167"/>
      <c r="L62" s="167"/>
    </row>
    <row r="63" spans="1:12" ht="21" x14ac:dyDescent="0.25">
      <c r="A63" s="291"/>
      <c r="B63" s="288"/>
      <c r="C63" s="117"/>
      <c r="D63" s="117"/>
      <c r="E63" s="287"/>
      <c r="F63" s="117"/>
      <c r="G63" s="183"/>
      <c r="H63" s="181"/>
      <c r="I63" s="163"/>
      <c r="J63" s="122"/>
      <c r="K63" s="167"/>
      <c r="L63" s="167"/>
    </row>
    <row r="64" spans="1:12" ht="18.75" x14ac:dyDescent="0.25">
      <c r="A64" s="291"/>
      <c r="B64" s="288"/>
      <c r="C64" s="172"/>
      <c r="D64" s="172"/>
      <c r="E64" s="287"/>
      <c r="F64" s="173"/>
      <c r="G64" s="116"/>
      <c r="H64" s="175"/>
      <c r="I64" s="163"/>
      <c r="J64" s="168"/>
      <c r="K64" s="123"/>
      <c r="L64" s="167"/>
    </row>
    <row r="65" spans="1:12" x14ac:dyDescent="0.25">
      <c r="A65" s="166"/>
      <c r="B65" s="117"/>
      <c r="C65" s="118"/>
      <c r="D65" s="117"/>
      <c r="E65" s="119"/>
      <c r="F65" s="119"/>
      <c r="G65" s="120"/>
      <c r="H65" s="118"/>
      <c r="I65" s="163"/>
      <c r="J65" s="118"/>
      <c r="K65" s="167"/>
      <c r="L65" s="167"/>
    </row>
    <row r="66" spans="1:12" x14ac:dyDescent="0.25">
      <c r="A66" s="166"/>
      <c r="B66" s="117"/>
      <c r="C66" s="118"/>
      <c r="D66" s="117"/>
      <c r="E66" s="119"/>
      <c r="F66" s="119"/>
      <c r="G66" s="120"/>
      <c r="H66" s="118"/>
      <c r="I66" s="163"/>
      <c r="J66" s="168"/>
      <c r="K66" s="167"/>
      <c r="L66" s="167"/>
    </row>
    <row r="67" spans="1:12" ht="15.75" x14ac:dyDescent="0.25">
      <c r="A67" s="166"/>
      <c r="B67" s="117"/>
      <c r="C67" s="118"/>
      <c r="D67" s="184"/>
      <c r="E67" s="119"/>
      <c r="F67" s="119"/>
      <c r="G67" s="165"/>
      <c r="H67" s="118"/>
      <c r="I67" s="163"/>
      <c r="J67" s="168"/>
      <c r="K67" s="167"/>
      <c r="L67" s="167"/>
    </row>
    <row r="68" spans="1:12" x14ac:dyDescent="0.25">
      <c r="A68" s="166"/>
      <c r="B68" s="117"/>
      <c r="C68" s="118"/>
      <c r="D68" s="117"/>
      <c r="E68" s="119"/>
      <c r="F68" s="119"/>
      <c r="G68" s="120"/>
      <c r="H68" s="118"/>
      <c r="I68" s="163"/>
      <c r="J68" s="168"/>
      <c r="K68" s="167"/>
      <c r="L68" s="167"/>
    </row>
    <row r="69" spans="1:12" x14ac:dyDescent="0.25">
      <c r="A69" s="166"/>
      <c r="B69" s="117"/>
      <c r="C69" s="118"/>
      <c r="D69" s="117"/>
      <c r="E69" s="119"/>
      <c r="F69" s="119"/>
      <c r="G69" s="120"/>
      <c r="H69" s="118"/>
      <c r="I69" s="163"/>
      <c r="J69" s="168"/>
      <c r="K69" s="167"/>
      <c r="L69" s="167"/>
    </row>
    <row r="70" spans="1:12" x14ac:dyDescent="0.25">
      <c r="A70" s="166"/>
      <c r="B70" s="117"/>
      <c r="C70" s="118"/>
      <c r="D70" s="117"/>
      <c r="E70" s="119"/>
      <c r="F70" s="119"/>
      <c r="G70" s="120"/>
      <c r="H70" s="118"/>
      <c r="I70" s="163"/>
      <c r="J70" s="168"/>
      <c r="K70" s="167"/>
      <c r="L70" s="167"/>
    </row>
    <row r="71" spans="1:12" x14ac:dyDescent="0.25">
      <c r="J71" s="106"/>
    </row>
    <row r="72" spans="1:12" x14ac:dyDescent="0.25">
      <c r="J72" s="106"/>
    </row>
    <row r="73" spans="1:12" x14ac:dyDescent="0.25">
      <c r="J73" s="106"/>
    </row>
    <row r="74" spans="1:12" x14ac:dyDescent="0.25">
      <c r="J74" s="106"/>
    </row>
    <row r="75" spans="1:12" x14ac:dyDescent="0.25">
      <c r="J75" s="106"/>
    </row>
    <row r="76" spans="1:12" x14ac:dyDescent="0.25">
      <c r="J76" s="106"/>
    </row>
    <row r="77" spans="1:12" x14ac:dyDescent="0.25">
      <c r="J77" s="106"/>
    </row>
  </sheetData>
  <mergeCells count="20">
    <mergeCell ref="K30:K33"/>
    <mergeCell ref="A4:A6"/>
    <mergeCell ref="E4:E6"/>
    <mergeCell ref="H5:H6"/>
    <mergeCell ref="I5:I6"/>
    <mergeCell ref="B24:B25"/>
    <mergeCell ref="B7:C7"/>
    <mergeCell ref="B10:B11"/>
    <mergeCell ref="E10:E11"/>
    <mergeCell ref="A63:A64"/>
    <mergeCell ref="B57:B59"/>
    <mergeCell ref="C58:C59"/>
    <mergeCell ref="D58:D59"/>
    <mergeCell ref="E57:E59"/>
    <mergeCell ref="F1:H1"/>
    <mergeCell ref="B4:B6"/>
    <mergeCell ref="E63:E64"/>
    <mergeCell ref="B63:B64"/>
    <mergeCell ref="I36:I37"/>
    <mergeCell ref="F58:F59"/>
  </mergeCells>
  <pageMargins left="0.70866141732283472" right="0.70866141732283472" top="0.78740157480314965" bottom="0.78740157480314965" header="0.31496062992125984" footer="0.31496062992125984"/>
  <pageSetup paperSize="9" scale="54" orientation="landscape" horizontalDpi="12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Tenerife</vt:lpstr>
      <vt:lpstr> Portugal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Sauter</dc:creator>
  <cp:lastModifiedBy>Karl Sauter</cp:lastModifiedBy>
  <cp:lastPrinted>2019-08-26T16:13:44Z</cp:lastPrinted>
  <dcterms:created xsi:type="dcterms:W3CDTF">2018-04-26T11:40:10Z</dcterms:created>
  <dcterms:modified xsi:type="dcterms:W3CDTF">2019-09-16T06:30:59Z</dcterms:modified>
</cp:coreProperties>
</file>